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440" windowHeight="11760"/>
  </bookViews>
  <sheets>
    <sheet name="Schema Generale" sheetId="1" r:id="rId1"/>
    <sheet name="Organizzazione" sheetId="2" r:id="rId2"/>
    <sheet name="Caratteristiche" sheetId="3" r:id="rId3"/>
    <sheet name="Economico Patrimoniale" sheetId="4" r:id="rId4"/>
    <sheet name="Missione programma processo" sheetId="45" r:id="rId5"/>
    <sheet name="OBIETTIVI" sheetId="47" r:id="rId6"/>
  </sheets>
  <externalReferences>
    <externalReference r:id="rId7"/>
  </externalReferences>
  <definedNames>
    <definedName name="_xlnm._FilterDatabase" localSheetId="5" hidden="1">OBIETTIVI!$A$3:$AE$18</definedName>
    <definedName name="_xlnm._FilterDatabase" localSheetId="0" hidden="1">'Schema Generale'!#REF!</definedName>
    <definedName name="area">[1]db1!$B$2:$B$20</definedName>
    <definedName name="_xlnm.Print_Area" localSheetId="2">Caratteristiche!$A$1:$L$44</definedName>
    <definedName name="_xlnm.Print_Area" localSheetId="3">'Economico Patrimoniale'!$A$1:$J$105</definedName>
    <definedName name="_xlnm.Print_Area" localSheetId="5">OBIETTIVI!$A$1:$AH$17</definedName>
    <definedName name="_xlnm.Print_Area" localSheetId="1">Organizzazione!$A$1:$J$45</definedName>
    <definedName name="_xlnm.Print_Area" localSheetId="0">'Schema Generale'!$A$1:$G$55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5">OBIETTIVI!$1:$3</definedName>
    <definedName name="Z_0CDFE071_D2BF_4AC9_96FE_3C7CC2EB89D1_.wvu.Cols" localSheetId="0" hidden="1">'Schema Generale'!$F:$G</definedName>
    <definedName name="Z_0CDFE071_D2BF_4AC9_96FE_3C7CC2EB89D1_.wvu.PrintArea" localSheetId="2" hidden="1">Caratteristiche!$A$2:$H$44</definedName>
    <definedName name="Z_0CDFE071_D2BF_4AC9_96FE_3C7CC2EB89D1_.wvu.PrintArea" localSheetId="3" hidden="1">'Economico Patrimoniale'!$A$1:$F$105</definedName>
    <definedName name="Z_0CDFE071_D2BF_4AC9_96FE_3C7CC2EB89D1_.wvu.PrintArea" localSheetId="1" hidden="1">Organizzazione!$A$1:$F$45</definedName>
    <definedName name="Z_0CDFE071_D2BF_4AC9_96FE_3C7CC2EB89D1_.wvu.PrintArea" localSheetId="0" hidden="1">'Schema Generale'!$A$1:$G$55</definedName>
    <definedName name="Z_0CDFE071_D2BF_4AC9_96FE_3C7CC2EB89D1_.wvu.Rows" localSheetId="2" hidden="1">Caratteristiche!$7:$7</definedName>
    <definedName name="Z_16B7DE21_A045_4CA8_8E8A_B264E96AA2CC_.wvu.Cols" localSheetId="0" hidden="1">'Schema Generale'!$F:$G</definedName>
    <definedName name="Z_16B7DE21_A045_4CA8_8E8A_B264E96AA2CC_.wvu.PrintArea" localSheetId="2" hidden="1">Caratteristiche!$A$2:$H$44</definedName>
    <definedName name="Z_16B7DE21_A045_4CA8_8E8A_B264E96AA2CC_.wvu.PrintArea" localSheetId="3" hidden="1">'Economico Patrimoniale'!$A$1:$F$105</definedName>
    <definedName name="Z_16B7DE21_A045_4CA8_8E8A_B264E96AA2CC_.wvu.PrintArea" localSheetId="1" hidden="1">Organizzazione!$A$1:$F$45</definedName>
    <definedName name="Z_16B7DE21_A045_4CA8_8E8A_B264E96AA2CC_.wvu.PrintArea" localSheetId="0" hidden="1">'Schema Generale'!$A$1:$G$55</definedName>
    <definedName name="Z_16B7DE21_A045_4CA8_8E8A_B264E96AA2CC_.wvu.Rows" localSheetId="2" hidden="1">Caratteristiche!$7:$7</definedName>
    <definedName name="Z_FD66CCA4_E734_40F6_A42D_704ADC03C8FF_.wvu.Cols" localSheetId="0" hidden="1">'Schema Generale'!$F:$G</definedName>
    <definedName name="Z_FD66CCA4_E734_40F6_A42D_704ADC03C8FF_.wvu.PrintArea" localSheetId="2" hidden="1">Caratteristiche!$A$2:$H$44</definedName>
    <definedName name="Z_FD66CCA4_E734_40F6_A42D_704ADC03C8FF_.wvu.PrintArea" localSheetId="3" hidden="1">'Economico Patrimoniale'!$A$1:$F$105</definedName>
    <definedName name="Z_FD66CCA4_E734_40F6_A42D_704ADC03C8FF_.wvu.PrintArea" localSheetId="1" hidden="1">Organizzazione!$A$1:$F$45</definedName>
    <definedName name="Z_FD66CCA4_E734_40F6_A42D_704ADC03C8FF_.wvu.PrintArea" localSheetId="0" hidden="1">'Schema Generale'!$A$1:$G$55</definedName>
    <definedName name="Z_FD66CCA4_E734_40F6_A42D_704ADC03C8FF_.wvu.Rows" localSheetId="2" hidden="1">Caratteristiche!$7:$7</definedName>
  </definedNames>
  <calcPr calcId="145621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</workbook>
</file>

<file path=xl/calcChain.xml><?xml version="1.0" encoding="utf-8"?>
<calcChain xmlns="http://schemas.openxmlformats.org/spreadsheetml/2006/main">
  <c r="I51" i="4" l="1"/>
  <c r="I12" i="2" l="1"/>
  <c r="I72" i="4" l="1"/>
  <c r="J45" i="4"/>
  <c r="J36" i="4"/>
  <c r="J25" i="4"/>
  <c r="J14" i="4"/>
  <c r="L59" i="45" l="1"/>
  <c r="L49" i="45"/>
  <c r="L48" i="45"/>
  <c r="L43" i="45"/>
  <c r="L41" i="45"/>
  <c r="L38" i="45"/>
  <c r="L27" i="45"/>
  <c r="L25" i="45"/>
  <c r="L23" i="45"/>
  <c r="L20" i="45"/>
  <c r="L14" i="45"/>
  <c r="L7" i="45"/>
  <c r="I73" i="45"/>
  <c r="I72" i="45"/>
  <c r="I70" i="45"/>
  <c r="I65" i="45"/>
  <c r="I62" i="45"/>
  <c r="I61" i="45"/>
  <c r="I60" i="45"/>
  <c r="I59" i="45"/>
  <c r="I58" i="45"/>
  <c r="I57" i="45"/>
  <c r="I56" i="45"/>
  <c r="I54" i="45"/>
  <c r="I53" i="45"/>
  <c r="I51" i="45"/>
  <c r="I49" i="45"/>
  <c r="I48" i="45"/>
  <c r="I47" i="45"/>
  <c r="I45" i="45"/>
  <c r="I44" i="45"/>
  <c r="I43" i="45"/>
  <c r="I42" i="45"/>
  <c r="I41" i="45"/>
  <c r="I40" i="45"/>
  <c r="I38" i="45"/>
  <c r="I37" i="45"/>
  <c r="I36" i="45"/>
  <c r="I34" i="45"/>
  <c r="I32" i="45"/>
  <c r="I31" i="45"/>
  <c r="I29" i="45"/>
  <c r="I27" i="45"/>
  <c r="I26" i="45"/>
  <c r="I25" i="45"/>
  <c r="I24" i="45"/>
  <c r="I23" i="45"/>
  <c r="I22" i="45"/>
  <c r="I20" i="45"/>
  <c r="I18" i="45"/>
  <c r="I15" i="45"/>
  <c r="I14" i="45"/>
  <c r="I13" i="45"/>
  <c r="I10" i="45"/>
  <c r="I9" i="45"/>
  <c r="I8" i="45"/>
  <c r="I7" i="45"/>
  <c r="I6" i="45"/>
  <c r="I5" i="45"/>
  <c r="I4" i="45"/>
  <c r="I3" i="45"/>
  <c r="K73" i="45" l="1"/>
  <c r="L73" i="45" s="1"/>
  <c r="K72" i="45"/>
  <c r="L72" i="45" s="1"/>
  <c r="K70" i="45"/>
  <c r="L70" i="45" s="1"/>
  <c r="K65" i="45"/>
  <c r="L65" i="45" s="1"/>
  <c r="K61" i="45"/>
  <c r="L61" i="45" s="1"/>
  <c r="K60" i="45"/>
  <c r="L60" i="45" s="1"/>
  <c r="K58" i="45"/>
  <c r="L58" i="45" s="1"/>
  <c r="K57" i="45"/>
  <c r="L57" i="45" s="1"/>
  <c r="K56" i="45"/>
  <c r="L56" i="45" s="1"/>
  <c r="K54" i="45"/>
  <c r="L54" i="45" s="1"/>
  <c r="K53" i="45"/>
  <c r="L53" i="45" s="1"/>
  <c r="K51" i="45"/>
  <c r="L51" i="45" s="1"/>
  <c r="K47" i="45"/>
  <c r="L47" i="45" s="1"/>
  <c r="K45" i="45"/>
  <c r="L45" i="45" s="1"/>
  <c r="K44" i="45"/>
  <c r="L44" i="45" s="1"/>
  <c r="K42" i="45"/>
  <c r="L42" i="45" s="1"/>
  <c r="K40" i="45"/>
  <c r="L40" i="45" s="1"/>
  <c r="K37" i="45"/>
  <c r="L37" i="45" s="1"/>
  <c r="K36" i="45"/>
  <c r="L36" i="45" s="1"/>
  <c r="K34" i="45"/>
  <c r="L34" i="45" s="1"/>
  <c r="K32" i="45"/>
  <c r="L32" i="45" s="1"/>
  <c r="K31" i="45"/>
  <c r="L31" i="45" s="1"/>
  <c r="K29" i="45"/>
  <c r="L29" i="45" s="1"/>
  <c r="K26" i="45"/>
  <c r="L26" i="45" s="1"/>
  <c r="K24" i="45"/>
  <c r="L24" i="45" s="1"/>
  <c r="K22" i="45"/>
  <c r="L22" i="45" s="1"/>
  <c r="K18" i="45"/>
  <c r="L18" i="45" s="1"/>
  <c r="K15" i="45"/>
  <c r="L15" i="45" s="1"/>
  <c r="K13" i="45"/>
  <c r="L13" i="45" s="1"/>
  <c r="K10" i="45"/>
  <c r="L10" i="45" s="1"/>
  <c r="K8" i="45"/>
  <c r="L8" i="45" s="1"/>
  <c r="K6" i="45"/>
  <c r="L6" i="45" s="1"/>
  <c r="K5" i="45"/>
  <c r="L5" i="45" s="1"/>
  <c r="K4" i="45"/>
  <c r="L4" i="45" s="1"/>
  <c r="K3" i="45"/>
  <c r="L3" i="45" s="1"/>
  <c r="K62" i="45"/>
  <c r="L62" i="45" s="1"/>
  <c r="K9" i="45"/>
  <c r="L9" i="45" s="1"/>
  <c r="G8" i="2" l="1"/>
  <c r="R62" i="45" l="1"/>
  <c r="H62" i="45"/>
  <c r="H9" i="45" l="1"/>
  <c r="R25" i="45"/>
  <c r="O25" i="45"/>
  <c r="H25" i="45"/>
  <c r="R27" i="45" l="1"/>
  <c r="O27" i="45"/>
  <c r="H27" i="45"/>
  <c r="M3" i="45" l="1"/>
  <c r="Q59" i="45"/>
  <c r="N59" i="45"/>
  <c r="G59" i="45"/>
  <c r="G80" i="4" l="1"/>
  <c r="I80" i="4"/>
  <c r="I7" i="4" l="1"/>
  <c r="I14" i="4" s="1"/>
  <c r="G69" i="4"/>
  <c r="E69" i="4"/>
  <c r="E58" i="4"/>
  <c r="E14" i="4"/>
  <c r="E7" i="4"/>
  <c r="I83" i="4"/>
  <c r="I100" i="4"/>
  <c r="I103" i="4"/>
  <c r="I86" i="4"/>
  <c r="I89" i="4"/>
  <c r="I69" i="4"/>
  <c r="I75" i="4"/>
  <c r="I58" i="4"/>
  <c r="I61" i="4"/>
  <c r="I64" i="4"/>
  <c r="G58" i="4"/>
  <c r="I45" i="4"/>
  <c r="I36" i="4"/>
  <c r="E36" i="4"/>
  <c r="F36" i="4"/>
  <c r="G36" i="4"/>
  <c r="H36" i="4"/>
  <c r="I25" i="4"/>
  <c r="I97" i="4" s="1"/>
  <c r="I94" i="4" l="1"/>
  <c r="G19" i="2"/>
  <c r="G43" i="2"/>
  <c r="G40" i="2"/>
  <c r="G37" i="2"/>
  <c r="G34" i="2"/>
  <c r="G31" i="2"/>
  <c r="G28" i="2"/>
  <c r="G25" i="2"/>
  <c r="G22" i="2"/>
  <c r="R30" i="45" l="1"/>
  <c r="R22" i="45"/>
  <c r="R24" i="45"/>
  <c r="R26" i="45"/>
  <c r="G64" i="4"/>
  <c r="G61" i="4"/>
  <c r="G103" i="4"/>
  <c r="G100" i="4"/>
  <c r="G89" i="4"/>
  <c r="G86" i="4"/>
  <c r="G83" i="4"/>
  <c r="G75" i="4"/>
  <c r="G72" i="4"/>
  <c r="H45" i="4"/>
  <c r="G45" i="4"/>
  <c r="H25" i="4" l="1"/>
  <c r="G25" i="4"/>
  <c r="G97" i="4" s="1"/>
  <c r="H14" i="4"/>
  <c r="G14" i="4"/>
  <c r="G94" i="4" s="1"/>
  <c r="I19" i="2"/>
  <c r="I25" i="2"/>
  <c r="I37" i="2"/>
  <c r="I43" i="2"/>
  <c r="I8" i="2"/>
  <c r="I22" i="2" s="1"/>
  <c r="I31" i="2" l="1"/>
  <c r="I28" i="2"/>
  <c r="I40" i="2"/>
  <c r="I34" i="2"/>
  <c r="AB18" i="47"/>
  <c r="AA18" i="47"/>
  <c r="Z18" i="47"/>
  <c r="Y18" i="47"/>
  <c r="X18" i="47"/>
  <c r="AB17" i="47"/>
  <c r="AA17" i="47"/>
  <c r="Z17" i="47"/>
  <c r="Y17" i="47"/>
  <c r="X17" i="47"/>
  <c r="AB16" i="47"/>
  <c r="AA16" i="47"/>
  <c r="Z16" i="47"/>
  <c r="Y16" i="47"/>
  <c r="X16" i="47"/>
  <c r="AB15" i="47"/>
  <c r="AA15" i="47"/>
  <c r="Z15" i="47"/>
  <c r="Y15" i="47"/>
  <c r="X15" i="47"/>
  <c r="AB14" i="47"/>
  <c r="AA14" i="47"/>
  <c r="Z14" i="47"/>
  <c r="Y14" i="47"/>
  <c r="X14" i="47"/>
  <c r="AB12" i="47"/>
  <c r="AA12" i="47"/>
  <c r="Z12" i="47"/>
  <c r="Y12" i="47"/>
  <c r="X12" i="47"/>
  <c r="AB10" i="47"/>
  <c r="AA10" i="47"/>
  <c r="Z10" i="47"/>
  <c r="Y10" i="47"/>
  <c r="X10" i="47"/>
  <c r="AB9" i="47"/>
  <c r="AA9" i="47"/>
  <c r="Z9" i="47"/>
  <c r="Y9" i="47"/>
  <c r="X9" i="47"/>
  <c r="V9" i="47"/>
  <c r="AB8" i="47"/>
  <c r="AA8" i="47"/>
  <c r="Z8" i="47"/>
  <c r="Y8" i="47"/>
  <c r="X8" i="47"/>
  <c r="V8" i="47"/>
  <c r="AB7" i="47"/>
  <c r="AA7" i="47"/>
  <c r="Z7" i="47"/>
  <c r="Y7" i="47"/>
  <c r="X7" i="47"/>
  <c r="V7" i="47"/>
  <c r="AB6" i="47"/>
  <c r="AA6" i="47"/>
  <c r="Z6" i="47"/>
  <c r="Y6" i="47"/>
  <c r="X6" i="47"/>
  <c r="V6" i="47"/>
  <c r="AB5" i="47"/>
  <c r="AA5" i="47"/>
  <c r="Z5" i="47"/>
  <c r="Y5" i="47"/>
  <c r="X5" i="47"/>
  <c r="AB4" i="47"/>
  <c r="AA4" i="47"/>
  <c r="Z4" i="47"/>
  <c r="Y4" i="47"/>
  <c r="X4" i="47"/>
  <c r="V4" i="47"/>
  <c r="U3" i="47"/>
  <c r="S3" i="47"/>
  <c r="M3" i="47"/>
  <c r="AD10" i="47" l="1"/>
  <c r="K10" i="47" s="1"/>
  <c r="Q10" i="47" s="1"/>
  <c r="AC7" i="47"/>
  <c r="N7" i="47" s="1"/>
  <c r="AD7" i="47"/>
  <c r="K7" i="47" s="1"/>
  <c r="Q7" i="47" s="1"/>
  <c r="AC12" i="47"/>
  <c r="N12" i="47" s="1"/>
  <c r="AC15" i="47"/>
  <c r="N15" i="47" s="1"/>
  <c r="AC4" i="47"/>
  <c r="N4" i="47" s="1"/>
  <c r="AC8" i="47"/>
  <c r="N8" i="47" s="1"/>
  <c r="AD15" i="47"/>
  <c r="K15" i="47" s="1"/>
  <c r="Q15" i="47" s="1"/>
  <c r="AC18" i="47"/>
  <c r="N18" i="47" s="1"/>
  <c r="Q18" i="47" s="1"/>
  <c r="AD8" i="47"/>
  <c r="K8" i="47" s="1"/>
  <c r="Q8" i="47" s="1"/>
  <c r="AD9" i="47"/>
  <c r="K9" i="47" s="1"/>
  <c r="Q9" i="47" s="1"/>
  <c r="AC10" i="47"/>
  <c r="N10" i="47" s="1"/>
  <c r="AC16" i="47"/>
  <c r="N16" i="47" s="1"/>
  <c r="AD12" i="47"/>
  <c r="K12" i="47" s="1"/>
  <c r="AD5" i="47"/>
  <c r="K5" i="47" s="1"/>
  <c r="AC5" i="47"/>
  <c r="AC14" i="47"/>
  <c r="N14" i="47" s="1"/>
  <c r="AD16" i="47"/>
  <c r="K16" i="47" s="1"/>
  <c r="AC17" i="47"/>
  <c r="N17" i="47" s="1"/>
  <c r="AD6" i="47"/>
  <c r="K6" i="47" s="1"/>
  <c r="AC6" i="47"/>
  <c r="N6" i="47" s="1"/>
  <c r="AC9" i="47"/>
  <c r="N9" i="47" s="1"/>
  <c r="AD14" i="47"/>
  <c r="K14" i="47" s="1"/>
  <c r="AD17" i="47"/>
  <c r="K17" i="47" s="1"/>
  <c r="AD18" i="47"/>
  <c r="K18" i="47" s="1"/>
  <c r="AD4" i="47"/>
  <c r="K4" i="47" s="1"/>
  <c r="N3" i="47" l="1"/>
  <c r="Q14" i="47"/>
  <c r="Q6" i="47"/>
  <c r="Q4" i="47"/>
  <c r="K3" i="47"/>
  <c r="Q17" i="47"/>
  <c r="Q16" i="47"/>
  <c r="Q12" i="47"/>
  <c r="R51" i="45"/>
  <c r="S51" i="45" s="1"/>
  <c r="O51" i="45"/>
  <c r="P51" i="45" s="1"/>
  <c r="H51" i="45"/>
  <c r="M51" i="45" s="1"/>
  <c r="H53" i="45"/>
  <c r="M53" i="45" s="1"/>
  <c r="O53" i="45"/>
  <c r="P53" i="45" s="1"/>
  <c r="R53" i="45"/>
  <c r="S53" i="45" s="1"/>
  <c r="H54" i="45"/>
  <c r="M54" i="45" s="1"/>
  <c r="O54" i="45"/>
  <c r="P54" i="45" s="1"/>
  <c r="R54" i="45"/>
  <c r="S54" i="45" s="1"/>
  <c r="H56" i="45"/>
  <c r="M56" i="45" s="1"/>
  <c r="O56" i="45"/>
  <c r="P56" i="45" s="1"/>
  <c r="R56" i="45"/>
  <c r="S56" i="45" s="1"/>
  <c r="H57" i="45"/>
  <c r="M57" i="45" s="1"/>
  <c r="O57" i="45"/>
  <c r="P57" i="45" s="1"/>
  <c r="R57" i="45"/>
  <c r="S57" i="45" s="1"/>
  <c r="H58" i="45"/>
  <c r="M58" i="45" s="1"/>
  <c r="O58" i="45"/>
  <c r="P58" i="45" s="1"/>
  <c r="R58" i="45"/>
  <c r="S58" i="45" s="1"/>
  <c r="M59" i="45"/>
  <c r="P59" i="45"/>
  <c r="S59" i="45"/>
  <c r="H60" i="45"/>
  <c r="M60" i="45" s="1"/>
  <c r="O60" i="45"/>
  <c r="P60" i="45" s="1"/>
  <c r="R60" i="45"/>
  <c r="S60" i="45" s="1"/>
  <c r="H61" i="45"/>
  <c r="M61" i="45" s="1"/>
  <c r="O61" i="45"/>
  <c r="P61" i="45" s="1"/>
  <c r="R61" i="45"/>
  <c r="S61" i="45" s="1"/>
  <c r="M62" i="45"/>
  <c r="P62" i="45"/>
  <c r="S62" i="45"/>
  <c r="AE17" i="47" l="1"/>
  <c r="L17" i="47" s="1"/>
  <c r="AE16" i="47"/>
  <c r="L16" i="47" s="1"/>
  <c r="AE4" i="47"/>
  <c r="L4" i="47" s="1"/>
  <c r="AE18" i="47"/>
  <c r="AE6" i="47"/>
  <c r="L6" i="47" s="1"/>
  <c r="AE15" i="47"/>
  <c r="L15" i="47" s="1"/>
  <c r="AE10" i="47"/>
  <c r="L10" i="47" s="1"/>
  <c r="AE7" i="47"/>
  <c r="L7" i="47" s="1"/>
  <c r="AE8" i="47"/>
  <c r="L8" i="47" s="1"/>
  <c r="AE9" i="47"/>
  <c r="L9" i="47" s="1"/>
  <c r="Q3" i="47"/>
  <c r="AE12" i="47"/>
  <c r="L12" i="47" s="1"/>
  <c r="AE14" i="47"/>
  <c r="L14" i="47" s="1"/>
  <c r="R34" i="45"/>
  <c r="S34" i="45" s="1"/>
  <c r="O34" i="45"/>
  <c r="P34" i="45" s="1"/>
  <c r="H34" i="45"/>
  <c r="M34" i="45" s="1"/>
  <c r="H45" i="45"/>
  <c r="M45" i="45" s="1"/>
  <c r="O45" i="45"/>
  <c r="P45" i="45" s="1"/>
  <c r="R45" i="45"/>
  <c r="S45" i="45" s="1"/>
  <c r="O12" i="47" l="1"/>
  <c r="V12" i="47" s="1"/>
  <c r="O14" i="47"/>
  <c r="V14" i="47" s="1"/>
  <c r="O15" i="47"/>
  <c r="V15" i="47" s="1"/>
  <c r="O18" i="47"/>
  <c r="V18" i="47" s="1"/>
  <c r="O17" i="47"/>
  <c r="V17" i="47" s="1"/>
  <c r="O16" i="47"/>
  <c r="V16" i="47" s="1"/>
  <c r="O10" i="47"/>
  <c r="V10" i="47" s="1"/>
  <c r="L3" i="47"/>
  <c r="R73" i="45"/>
  <c r="S73" i="45" s="1"/>
  <c r="O73" i="45"/>
  <c r="P73" i="45" s="1"/>
  <c r="H73" i="45"/>
  <c r="M73" i="45" s="1"/>
  <c r="R72" i="45"/>
  <c r="S72" i="45" s="1"/>
  <c r="O72" i="45"/>
  <c r="P72" i="45" s="1"/>
  <c r="H72" i="45"/>
  <c r="M72" i="45" s="1"/>
  <c r="R70" i="45"/>
  <c r="S70" i="45" s="1"/>
  <c r="O70" i="45"/>
  <c r="P70" i="45" s="1"/>
  <c r="H70" i="45"/>
  <c r="M70" i="45" s="1"/>
  <c r="R65" i="45"/>
  <c r="S65" i="45" s="1"/>
  <c r="O65" i="45"/>
  <c r="P65" i="45" s="1"/>
  <c r="H65" i="45"/>
  <c r="M65" i="45" s="1"/>
  <c r="S49" i="45"/>
  <c r="P49" i="45"/>
  <c r="M49" i="45"/>
  <c r="S48" i="45"/>
  <c r="P48" i="45"/>
  <c r="M48" i="45"/>
  <c r="R47" i="45"/>
  <c r="S47" i="45" s="1"/>
  <c r="O47" i="45"/>
  <c r="P47" i="45" s="1"/>
  <c r="H47" i="45"/>
  <c r="M47" i="45" s="1"/>
  <c r="R44" i="45"/>
  <c r="S44" i="45" s="1"/>
  <c r="O44" i="45"/>
  <c r="P44" i="45" s="1"/>
  <c r="H44" i="45"/>
  <c r="M44" i="45" s="1"/>
  <c r="S43" i="45"/>
  <c r="P43" i="45"/>
  <c r="M43" i="45"/>
  <c r="R42" i="45"/>
  <c r="S42" i="45" s="1"/>
  <c r="O42" i="45"/>
  <c r="P42" i="45" s="1"/>
  <c r="H42" i="45"/>
  <c r="M42" i="45" s="1"/>
  <c r="S41" i="45"/>
  <c r="P41" i="45"/>
  <c r="M41" i="45"/>
  <c r="R40" i="45"/>
  <c r="S40" i="45" s="1"/>
  <c r="O40" i="45"/>
  <c r="P40" i="45" s="1"/>
  <c r="H40" i="45"/>
  <c r="M40" i="45" s="1"/>
  <c r="S38" i="45"/>
  <c r="P38" i="45"/>
  <c r="M38" i="45"/>
  <c r="R37" i="45"/>
  <c r="S37" i="45" s="1"/>
  <c r="O37" i="45"/>
  <c r="P37" i="45" s="1"/>
  <c r="H37" i="45"/>
  <c r="M37" i="45" s="1"/>
  <c r="R36" i="45"/>
  <c r="S36" i="45" s="1"/>
  <c r="O36" i="45"/>
  <c r="P36" i="45" s="1"/>
  <c r="H36" i="45"/>
  <c r="M36" i="45" s="1"/>
  <c r="R32" i="45"/>
  <c r="S32" i="45" s="1"/>
  <c r="O32" i="45"/>
  <c r="P32" i="45" s="1"/>
  <c r="H32" i="45"/>
  <c r="M32" i="45" s="1"/>
  <c r="R31" i="45"/>
  <c r="S31" i="45" s="1"/>
  <c r="O31" i="45"/>
  <c r="P31" i="45" s="1"/>
  <c r="H31" i="45"/>
  <c r="M31" i="45" s="1"/>
  <c r="R29" i="45"/>
  <c r="S29" i="45" s="1"/>
  <c r="O29" i="45"/>
  <c r="P29" i="45" s="1"/>
  <c r="H29" i="45"/>
  <c r="M29" i="45" s="1"/>
  <c r="S27" i="45"/>
  <c r="P27" i="45"/>
  <c r="M27" i="45"/>
  <c r="S26" i="45"/>
  <c r="O26" i="45"/>
  <c r="P26" i="45" s="1"/>
  <c r="H26" i="45"/>
  <c r="M26" i="45" s="1"/>
  <c r="S25" i="45"/>
  <c r="P25" i="45"/>
  <c r="M25" i="45"/>
  <c r="S24" i="45"/>
  <c r="O24" i="45"/>
  <c r="P24" i="45" s="1"/>
  <c r="H24" i="45"/>
  <c r="M24" i="45" s="1"/>
  <c r="S23" i="45"/>
  <c r="P23" i="45"/>
  <c r="M23" i="45"/>
  <c r="S22" i="45"/>
  <c r="O22" i="45"/>
  <c r="P22" i="45" s="1"/>
  <c r="H22" i="45"/>
  <c r="M22" i="45" s="1"/>
  <c r="S20" i="45"/>
  <c r="P20" i="45"/>
  <c r="M20" i="45"/>
  <c r="M19" i="45"/>
  <c r="R18" i="45"/>
  <c r="S18" i="45" s="1"/>
  <c r="O18" i="45"/>
  <c r="P18" i="45" s="1"/>
  <c r="H18" i="45"/>
  <c r="M18" i="45" s="1"/>
  <c r="M16" i="45"/>
  <c r="R15" i="45"/>
  <c r="S15" i="45" s="1"/>
  <c r="O15" i="45"/>
  <c r="P15" i="45" s="1"/>
  <c r="H15" i="45"/>
  <c r="M15" i="45" s="1"/>
  <c r="S14" i="45"/>
  <c r="P14" i="45"/>
  <c r="M14" i="45"/>
  <c r="R13" i="45"/>
  <c r="S13" i="45" s="1"/>
  <c r="O13" i="45"/>
  <c r="P13" i="45" s="1"/>
  <c r="H13" i="45"/>
  <c r="M13" i="45" s="1"/>
  <c r="M12" i="45"/>
  <c r="M11" i="45"/>
  <c r="R10" i="45"/>
  <c r="S10" i="45" s="1"/>
  <c r="O10" i="45"/>
  <c r="P10" i="45" s="1"/>
  <c r="H10" i="45"/>
  <c r="M10" i="45" s="1"/>
  <c r="S9" i="45"/>
  <c r="P9" i="45"/>
  <c r="M9" i="45"/>
  <c r="R8" i="45"/>
  <c r="S8" i="45" s="1"/>
  <c r="O8" i="45"/>
  <c r="P8" i="45" s="1"/>
  <c r="H8" i="45"/>
  <c r="M8" i="45" s="1"/>
  <c r="S7" i="45"/>
  <c r="P7" i="45"/>
  <c r="M7" i="45"/>
  <c r="R6" i="45"/>
  <c r="S6" i="45" s="1"/>
  <c r="O6" i="45"/>
  <c r="P6" i="45" s="1"/>
  <c r="H6" i="45"/>
  <c r="M6" i="45" s="1"/>
  <c r="R5" i="45"/>
  <c r="S5" i="45" s="1"/>
  <c r="O5" i="45"/>
  <c r="P5" i="45" s="1"/>
  <c r="H5" i="45"/>
  <c r="M5" i="45" s="1"/>
  <c r="R4" i="45"/>
  <c r="S4" i="45" s="1"/>
  <c r="O4" i="45"/>
  <c r="P4" i="45" s="1"/>
  <c r="H4" i="45"/>
  <c r="M4" i="45" s="1"/>
  <c r="R3" i="45"/>
  <c r="S3" i="45" s="1"/>
  <c r="O3" i="45"/>
  <c r="P3" i="45" s="1"/>
  <c r="H3" i="45"/>
  <c r="V3" i="47" l="1"/>
  <c r="O3" i="47"/>
  <c r="E25" i="2"/>
  <c r="E19" i="2"/>
  <c r="E80" i="4"/>
  <c r="F14" i="4"/>
  <c r="E25" i="4"/>
  <c r="F25" i="4"/>
  <c r="E45" i="4"/>
  <c r="F45" i="4"/>
  <c r="E61" i="4"/>
  <c r="E64" i="4"/>
  <c r="E72" i="4"/>
  <c r="E75" i="4"/>
  <c r="E83" i="4"/>
  <c r="E86" i="4"/>
  <c r="E89" i="4"/>
  <c r="E100" i="4"/>
  <c r="E103" i="4"/>
  <c r="G37" i="3"/>
  <c r="G43" i="3"/>
  <c r="E8" i="2"/>
  <c r="E22" i="2" s="1"/>
  <c r="E37" i="2"/>
  <c r="E43" i="2"/>
  <c r="E97" i="4" l="1"/>
  <c r="E94" i="4"/>
  <c r="E28" i="2"/>
  <c r="E40" i="2"/>
  <c r="E34" i="2"/>
  <c r="E31" i="2"/>
</calcChain>
</file>

<file path=xl/comments1.xml><?xml version="1.0" encoding="utf-8"?>
<comments xmlns="http://schemas.openxmlformats.org/spreadsheetml/2006/main">
  <authors>
    <author>Margherita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TITOLO 1 - 10101 - TIPOLOGIA 101 IMPOSTE TASSE E PROVENTI ASSIMILATI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PROVENTI DERIVANTI DALLA GESTIONE DEI BENI  3010300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PERMESSI DI COSTRUIRE 4050100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Margherita:
PROVENTI LUMINI, SERVIZI CIMITERIALI E CONCESSIONI LOCULI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INTERESSI PASSIVI 107 MACROAGREGGATO</t>
        </r>
      </text>
    </comment>
  </commentList>
</comments>
</file>

<file path=xl/comments2.xml><?xml version="1.0" encoding="utf-8"?>
<comments xmlns="http://schemas.openxmlformats.org/spreadsheetml/2006/main">
  <authors>
    <author>alfiero</author>
    <author>CALLONI G.LUCA</author>
    <author xml:space="preserve"> Passerini</author>
    <author xml:space="preserve"> </author>
    <author>Quaranta Simona</author>
    <author>PaElda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◦ Obiettivi Strategici: </t>
        </r>
        <r>
          <rPr>
            <sz val="9"/>
            <color indexed="81"/>
            <rFont val="Tahoma"/>
            <family val="2"/>
          </rPr>
          <t xml:space="preserve">ricondotti alla programmazione dell’Ente, utili per la valutazione della performance di Ente, organizzativa e individuale 
</t>
        </r>
        <r>
          <rPr>
            <b/>
            <sz val="9"/>
            <color indexed="81"/>
            <rFont val="Tahoma"/>
            <family val="2"/>
          </rPr>
          <t xml:space="preserve">◦ Obiettivi di Processo: </t>
        </r>
        <r>
          <rPr>
            <sz val="9"/>
            <color indexed="81"/>
            <rFont val="Tahoma"/>
            <family val="2"/>
          </rPr>
          <t xml:space="preserve">rappresentano l’attività istituzionale dell’Ente, volta al miglioramento dell’efficienza e all’incremento della soddisfazione dell’utenza, utili per la valutazione della performance di Ente, organizzativa e individuale. 
</t>
        </r>
        <r>
          <rPr>
            <b/>
            <sz val="9"/>
            <color indexed="81"/>
            <rFont val="Tahoma"/>
            <family val="2"/>
          </rPr>
          <t xml:space="preserve">◦ Obiettivi di Sviluppo: </t>
        </r>
        <r>
          <rPr>
            <sz val="9"/>
            <color indexed="81"/>
            <rFont val="Tahoma"/>
            <family val="2"/>
          </rPr>
          <t xml:space="preserve">contribuiscono alla performance dell’Ente, ma non concorrono alla performance individuale, in quanto l’incentivazione collegata è normata dalla legge (es. 109/1994 Ss.mm.ii.).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K2" authorId="1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2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  <comment ref="M2" authorId="3">
      <text>
        <r>
          <rPr>
            <sz val="10"/>
            <color indexed="81"/>
            <rFont val="Arial"/>
            <family val="2"/>
          </rPr>
          <t>Fattore di ponderazione costituito dalla somma del tempo lavoro dedicato da ciascuna unità operativa all’obiettivo.Si tenga presente che la somma del tempo lavoro che ciascun dipendente dedica ai processi e agli obiettivi in cui è coinvolto deve essere pari al 100% delle ore annue di lavoro</t>
        </r>
      </text>
    </comment>
    <comment ref="N2" authorId="1">
      <text>
        <r>
          <rPr>
            <sz val="10"/>
            <color indexed="81"/>
            <rFont val="Arial"/>
            <family val="2"/>
          </rPr>
          <t>INDICA IL VALORE DEL PESO DELL'OBIETTIVO IN PUNTI PER LA RIPARTIZIONE DEL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1">
      <text>
        <r>
          <rPr>
            <sz val="10"/>
            <color indexed="81"/>
            <rFont val="Arial"/>
            <family val="2"/>
          </rPr>
          <t>INDICA IL VALORE ECONOMICO DELL'OBIETTIVO.
E' UNA PARTE DEL BUDGET SUDDIVISO IN BASE AL PESO PUNTO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" authorId="4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  <comment ref="T2" authorId="5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</commentList>
</comments>
</file>

<file path=xl/sharedStrings.xml><?xml version="1.0" encoding="utf-8"?>
<sst xmlns="http://schemas.openxmlformats.org/spreadsheetml/2006/main" count="615" uniqueCount="344">
  <si>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</si>
  <si>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</si>
  <si>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</si>
  <si>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</si>
  <si>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</si>
  <si>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</si>
  <si>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</si>
  <si>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</si>
  <si>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</si>
  <si>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</si>
  <si>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</si>
  <si>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</si>
  <si>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</si>
  <si>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</si>
  <si>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</si>
  <si>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</si>
  <si>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</si>
  <si>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Altri servizi generali</t>
  </si>
  <si>
    <t>Polizia locale e amministrativa</t>
  </si>
  <si>
    <t>Istruzione prescolastica</t>
  </si>
  <si>
    <t>Altri ordini di istruzione non universitaria</t>
  </si>
  <si>
    <t>Servizi ausiliari all’istruzione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</si>
  <si>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</si>
  <si>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</si>
  <si>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</si>
  <si>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</si>
  <si>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</si>
  <si>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Tutela, valorizzazione e recupero ambientale</t>
  </si>
  <si>
    <t>Rifiuti</t>
  </si>
  <si>
    <t>Servizio idrico integrato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</si>
  <si>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</si>
  <si>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</si>
  <si>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</si>
  <si>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</si>
  <si>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</si>
  <si>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</si>
  <si>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Servizio necroscopico e cimiteriale</t>
  </si>
  <si>
    <t>Commercio - reti distributive - tutela dei consumatori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</si>
  <si>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</si>
  <si>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</si>
  <si>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</si>
  <si>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</si>
  <si>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</si>
  <si>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</si>
  <si>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</si>
  <si>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</si>
  <si>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</si>
  <si>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</si>
  <si>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</si>
  <si>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</si>
  <si>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</si>
  <si>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</si>
  <si>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</si>
  <si>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</si>
  <si>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</si>
  <si>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</si>
  <si>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</si>
  <si>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</si>
  <si>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</si>
  <si>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</si>
  <si>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</si>
  <si>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</si>
  <si>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</si>
  <si>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</si>
  <si>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</si>
  <si>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</si>
  <si>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</si>
  <si>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</si>
  <si>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</si>
  <si>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</si>
  <si>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</si>
  <si>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Spesa media per disabile</t>
  </si>
  <si>
    <t>Spesa per interventi disabili/n. disabili in carico</t>
  </si>
  <si>
    <t>Tasso di copertura</t>
  </si>
  <si>
    <t>Proventi totali cimitero/spesa del programma</t>
  </si>
  <si>
    <t>VALORE ATTESO ANNO CORRENTE</t>
  </si>
  <si>
    <t>VALORE RAGGIUNTO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</si>
  <si>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</si>
  <si>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</si>
  <si>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</si>
  <si>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</si>
  <si>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</si>
  <si>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</si>
  <si>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</si>
  <si>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</si>
  <si>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</si>
  <si>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</si>
  <si>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</si>
  <si>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</si>
  <si>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</si>
  <si>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</si>
  <si>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</si>
  <si>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</si>
  <si>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</si>
  <si>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</si>
  <si>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</si>
  <si>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</si>
  <si>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</si>
  <si>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</si>
  <si>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</si>
  <si>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</si>
  <si>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</si>
  <si>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</si>
  <si>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</si>
  <si>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</si>
  <si>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</si>
  <si>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</si>
  <si>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</si>
  <si>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</si>
  <si>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</si>
  <si>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</si>
  <si>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</si>
  <si>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</si>
  <si>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</si>
  <si>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</si>
  <si>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</si>
  <si>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</si>
  <si>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</si>
  <si>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</si>
  <si>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</si>
  <si>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</si>
  <si>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</si>
  <si>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</si>
  <si>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</si>
  <si>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</si>
  <si>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</si>
  <si>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</si>
  <si>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</si>
  <si>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</si>
  <si>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</si>
  <si>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</si>
  <si>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</si>
  <si>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</si>
  <si>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</si>
  <si>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</si>
  <si>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</si>
  <si>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</si>
  <si>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</si>
  <si>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</si>
  <si>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</si>
  <si>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</si>
  <si>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</si>
  <si>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</si>
  <si>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</si>
  <si>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</si>
  <si>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</si>
  <si>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</si>
  <si>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</si>
  <si>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</si>
  <si>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</si>
  <si>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</si>
  <si>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</si>
  <si>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</si>
  <si>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</si>
  <si>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</si>
  <si>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</si>
  <si>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</si>
  <si>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</si>
  <si>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</si>
  <si>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</si>
  <si>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</si>
  <si>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</si>
  <si>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</si>
  <si>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</si>
  <si>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</si>
  <si>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</si>
  <si>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</si>
  <si>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</si>
  <si>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</si>
  <si>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</si>
  <si>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</si>
  <si>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</si>
  <si>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</si>
  <si>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</si>
  <si>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</si>
  <si>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</si>
  <si>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</si>
  <si>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</si>
  <si>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</si>
  <si>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</si>
  <si>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</si>
  <si>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</si>
  <si>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</si>
  <si>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</si>
  <si>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</si>
  <si>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</si>
  <si>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</si>
  <si>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</si>
  <si>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</si>
  <si>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</si>
  <si>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</si>
  <si>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</si>
  <si>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</si>
  <si>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</si>
  <si>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</si>
  <si>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</si>
  <si>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</si>
  <si>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</si>
  <si>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</si>
  <si>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</si>
  <si>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</si>
  <si>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</si>
  <si>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</si>
  <si>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</si>
  <si>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</si>
  <si>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</si>
  <si>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</si>
  <si>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</si>
  <si>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</si>
  <si>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</si>
  <si>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</si>
  <si>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</si>
  <si>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</si>
  <si>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</si>
  <si>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</si>
  <si>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</si>
  <si>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Dipendenti</t>
  </si>
  <si>
    <t>Totale Personale in servizio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</si>
  <si>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</si>
  <si>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</si>
  <si>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</si>
  <si>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</si>
  <si>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</si>
  <si>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</si>
  <si>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</si>
  <si>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</si>
  <si>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</si>
  <si>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</si>
  <si>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</si>
  <si>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</si>
  <si>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</si>
  <si>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</si>
  <si>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</si>
  <si>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</si>
  <si>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</si>
  <si>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</si>
  <si>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</si>
  <si>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</si>
  <si>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</si>
  <si>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</si>
  <si>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</si>
  <si>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</si>
  <si>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</si>
  <si>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</si>
  <si>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</si>
  <si>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SCOSTAMENTO %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</si>
  <si>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</si>
  <si>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</si>
  <si>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</si>
  <si>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</si>
  <si>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Fondo di riserva</t>
  </si>
  <si>
    <t>Fondo crediti di dubbia esigibilità</t>
  </si>
  <si>
    <t>Altri fondi</t>
  </si>
  <si>
    <t>1,2,3</t>
  </si>
  <si>
    <t>Fondo di riserva, FCDE, altri fondi</t>
  </si>
  <si>
    <t>Sistema di protezione civile</t>
  </si>
  <si>
    <t>INDICE COMPLESSITA'</t>
  </si>
  <si>
    <t>%</t>
  </si>
  <si>
    <t>XXX</t>
  </si>
  <si>
    <t>VALORE ATTESO</t>
  </si>
  <si>
    <t>PESO PUNTO</t>
  </si>
  <si>
    <t>RISULTATI</t>
  </si>
  <si>
    <t>produttività erogabile</t>
  </si>
  <si>
    <t>PUNTEGGIO OTTENUTO</t>
  </si>
  <si>
    <t>GRADO DI RAGGIUNGIMENTO TEMPORALE DELL'OBIETTIVO</t>
  </si>
  <si>
    <t>GRADO DI RAGGIUNGIMENTO QUANLITATIVO DELL'OBIETTIVO</t>
  </si>
  <si>
    <t>GRADO DI RAGGIUNGIMENTO  DELL'OBIETTIVO</t>
  </si>
  <si>
    <t>valore premio per obj</t>
  </si>
  <si>
    <t>UNITA' 
OPERATIVE 
COINVOLTE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</si>
  <si>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</si>
  <si>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</si>
  <si>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</si>
  <si>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</si>
  <si>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</si>
  <si>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</si>
  <si>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</si>
  <si>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Attuazione del Piano Triennale di Prevenzione della Corruzione</t>
  </si>
  <si>
    <t xml:space="preserve"> (DIA, SCIA, CIL, permessi di costruire)</t>
  </si>
  <si>
    <t>SOCCORSO CIVILE</t>
  </si>
  <si>
    <t>N. OBIETTIVO GESTIONALE</t>
  </si>
  <si>
    <t>A</t>
  </si>
  <si>
    <t>B</t>
  </si>
  <si>
    <t xml:space="preserve">Tutti i dipendenti </t>
  </si>
  <si>
    <t>campi a cura del responsabile</t>
  </si>
  <si>
    <t>RESPONSABILE</t>
  </si>
  <si>
    <t>DESCRIZIONE OBIETTIVO</t>
  </si>
  <si>
    <t>TIPO</t>
  </si>
  <si>
    <t>RISULTATO ATTESO</t>
  </si>
  <si>
    <t>SEGRETARIO E  PO</t>
  </si>
  <si>
    <t>P</t>
  </si>
  <si>
    <t>GIORDANO</t>
  </si>
  <si>
    <t>S</t>
  </si>
  <si>
    <t>Gestione interventi di piccola manutenzione ordinaria sul patrimonio comunale, in particolar modo scuole, stade e verde pubblico a cura degli operai del comune</t>
  </si>
  <si>
    <t>Realizzazione degli interventi secondo le indicazioni del responsabile del servizio che relazionerà a consuntivo</t>
  </si>
  <si>
    <t>SEGRETARIO C.LE</t>
  </si>
  <si>
    <t>TURISMO</t>
  </si>
  <si>
    <t>Sviluppo e la valorizzazione del turismo</t>
  </si>
  <si>
    <t>Aree protette, parchi naturali, protezione naturalistica e forestazione</t>
  </si>
  <si>
    <t>Interventi per le famiglie</t>
  </si>
  <si>
    <t>SERVIZI GENERALI</t>
  </si>
  <si>
    <t>SERVIZIO FINANZIARIO</t>
  </si>
  <si>
    <t>SERVIZIO TECNICO</t>
  </si>
  <si>
    <t>SERVIZI FINANZ.,TECNICO E GENERALI</t>
  </si>
  <si>
    <t>SERVIZI TECNICO E GENERALI</t>
  </si>
  <si>
    <t>SERVIZIO FINANZ. E TECNICO</t>
  </si>
  <si>
    <t>ERVIZIO FINANZIARIO E TECNICO</t>
  </si>
  <si>
    <t xml:space="preserve">SERVIZIO FINANZIARIO </t>
  </si>
  <si>
    <t>Relazione del responsabile di servizio</t>
  </si>
  <si>
    <t>Tecla Solari
Scotellaro Nicoletta</t>
  </si>
  <si>
    <t>Elisabetta Jannuzzi</t>
  </si>
  <si>
    <t>Margherita Malvasio</t>
  </si>
  <si>
    <t>Levi Gabriella</t>
  </si>
  <si>
    <t xml:space="preserve">n. abitanti 2019: </t>
  </si>
  <si>
    <t xml:space="preserve">1)  Approvazione in Giunta del PTPC relativo all'anno corrente: entro il 31/01/2018;
2) Redazione relazione sullo stato di attuazione delle misure previste dal PTPC anno corrente da parte del RPC: entro il 15/12/2018
</t>
  </si>
  <si>
    <t>Attivazione per anno scolastico 2018-2019</t>
  </si>
  <si>
    <t>Coordinamento del servizio "Nonni Vigile"</t>
  </si>
  <si>
    <t>Fabio Tosi
Cordera Giuseppe</t>
  </si>
  <si>
    <t>Carta di identità elettronica</t>
  </si>
  <si>
    <t>Scotellaro Manuela - Elena Di Salvo</t>
  </si>
  <si>
    <t>Passaggio di tutta la popolazione residente da APR a ANPR</t>
  </si>
  <si>
    <t>Avvio delle attivià per il passaggio a un nuovo sito web conforme alle Linee Guida di design per i siti web della PA</t>
  </si>
  <si>
    <t>Recupero delle immagini/scansioni del precedente protocollo al fine di implementare quello attuale</t>
  </si>
  <si>
    <t>Rivisitazione delle dotazioni informatiche e degli affidamenti</t>
  </si>
  <si>
    <t>Avvio della procedura SIOPE+</t>
  </si>
  <si>
    <t>Definizione perimetro di consolidamento e bilancio consolidato</t>
  </si>
  <si>
    <t>Recupero evasione tributaria attraverso l'emissione di avvisi di accertamento e piani di rateizzazione</t>
  </si>
  <si>
    <t>Intervento di antisfondellamento presso la scuola primaria</t>
  </si>
  <si>
    <t>Francesco Balbi</t>
  </si>
  <si>
    <t>Rifacimento copertura poliambulatorio</t>
  </si>
  <si>
    <t xml:space="preserve">Francesco Lombardi Alberto Tappero
</t>
  </si>
  <si>
    <t>VITTONATTI</t>
  </si>
  <si>
    <t>Stanziato</t>
  </si>
  <si>
    <t xml:space="preserve">n. abitanti 2020: </t>
  </si>
  <si>
    <t xml:space="preserve"> </t>
  </si>
  <si>
    <t xml:space="preserve">n. abitanti 2018 a preventivo: </t>
  </si>
  <si>
    <t xml:space="preserve">n. abitanti a consuntivo 2018: </t>
  </si>
  <si>
    <t>RISULTATO RAGGIUNTO
(verificato nelle Relazioni dei Responsabili di Servizio)</t>
  </si>
  <si>
    <t>REALIZZATO al 100%</t>
  </si>
  <si>
    <t>REALIZZATO al 80%</t>
  </si>
  <si>
    <t xml:space="preserve">Gestire i servizi di vigilanza sul territorio e sulle attività della popolazione.                      
Gestire le attività del Servizio Commercio </t>
  </si>
  <si>
    <t>Segretario comunale</t>
  </si>
  <si>
    <t xml:space="preserve">Posizioni Organizzative </t>
  </si>
  <si>
    <t>6-16 anni</t>
  </si>
  <si>
    <t>17-29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</si>
</sst>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€&quot;\ #,##0;[Red]\-&quot;€&quot;\ #,##0"/>
    <numFmt numFmtId="165" formatCode="&quot;€&quot;\ #,##0.00;\-&quot;€&quot;\ #,##0.00"/>
    <numFmt numFmtId="166" formatCode="_-* #,##0_-;\-* #,##0_-;_-* &quot;-&quot;_-;_-@_-"/>
    <numFmt numFmtId="167" formatCode="_-&quot;€&quot;\ * #,##0.00_-;\-&quot;€&quot;\ * #,##0.00_-;_-&quot;€&quot;\ * &quot;-&quot;??_-;_-@_-"/>
    <numFmt numFmtId="168" formatCode="_-* #,##0.00_-;\-* #,##0.00_-;_-* &quot;-&quot;??_-;_-@_-"/>
    <numFmt numFmtId="169" formatCode="_-[$€-2]\ * #,##0.00_-;\-[$€-2]\ * #,##0.00_-;_-[$€-2]\ * &quot;-&quot;??_-"/>
    <numFmt numFmtId="170" formatCode="_(&quot;L.&quot;* #,##0.00_);_(&quot;L.&quot;* \(#,##0.00\);_(&quot;L.&quot;* &quot;-&quot;??_);_(@_)"/>
    <numFmt numFmtId="171" formatCode="&quot;€&quot;\ #,##0.00"/>
    <numFmt numFmtId="172" formatCode="_-[$€]\ * #,##0.00_-;\-[$€]\ * #,##0.00_-;_-[$€]\ * &quot;-&quot;??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00"/>
      </patternFill>
    </fill>
  </fills>
  <borders count="1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70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08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5" fillId="0" borderId="0" xfId="6" applyFont="1"/>
    <xf numFmtId="0" fontId="8" fillId="0" borderId="0" xfId="6" applyFont="1"/>
    <xf numFmtId="0" fontId="6" fillId="2" borderId="3" xfId="6" applyFont="1" applyFill="1" applyBorder="1" applyAlignment="1">
      <alignment vertical="center"/>
    </xf>
    <xf numFmtId="0" fontId="6" fillId="2" borderId="4" xfId="6" applyFont="1" applyFill="1" applyBorder="1" applyAlignment="1">
      <alignment vertical="center"/>
    </xf>
    <xf numFmtId="1" fontId="6" fillId="2" borderId="5" xfId="6" applyNumberFormat="1" applyFont="1" applyFill="1" applyBorder="1" applyAlignment="1" applyProtection="1">
      <alignment vertical="center" wrapText="1"/>
      <protection locked="0"/>
    </xf>
    <xf numFmtId="1" fontId="6" fillId="2" borderId="6" xfId="6" applyNumberFormat="1" applyFont="1" applyFill="1" applyBorder="1" applyAlignment="1" applyProtection="1">
      <alignment vertical="center" wrapText="1"/>
      <protection locked="0"/>
    </xf>
    <xf numFmtId="0" fontId="6" fillId="2" borderId="5" xfId="6" applyFont="1" applyFill="1" applyBorder="1" applyAlignment="1">
      <alignment vertical="center"/>
    </xf>
    <xf numFmtId="0" fontId="5" fillId="0" borderId="0" xfId="6" applyFont="1" applyFill="1"/>
    <xf numFmtId="0" fontId="6" fillId="2" borderId="7" xfId="6" applyFont="1" applyFill="1" applyBorder="1" applyAlignment="1" applyProtection="1">
      <alignment vertical="center" wrapText="1"/>
      <protection locked="0"/>
    </xf>
    <xf numFmtId="0" fontId="6" fillId="2" borderId="1" xfId="6" applyFont="1" applyFill="1" applyBorder="1" applyAlignment="1" applyProtection="1">
      <alignment vertical="center" wrapText="1"/>
      <protection locked="0"/>
    </xf>
    <xf numFmtId="0" fontId="5" fillId="0" borderId="8" xfId="6" applyFont="1" applyFill="1" applyBorder="1" applyAlignment="1"/>
    <xf numFmtId="0" fontId="5" fillId="0" borderId="9" xfId="6" applyFont="1" applyFill="1" applyBorder="1" applyAlignment="1"/>
    <xf numFmtId="0" fontId="5" fillId="0" borderId="10" xfId="6" applyFont="1" applyFill="1" applyBorder="1" applyAlignment="1"/>
    <xf numFmtId="0" fontId="5" fillId="0" borderId="11" xfId="6" applyFont="1" applyBorder="1"/>
    <xf numFmtId="0" fontId="5" fillId="0" borderId="12" xfId="6" applyFont="1" applyBorder="1"/>
    <xf numFmtId="0" fontId="5" fillId="0" borderId="0" xfId="6" applyFont="1" applyAlignment="1">
      <alignment horizontal="left"/>
    </xf>
    <xf numFmtId="0" fontId="8" fillId="3" borderId="16" xfId="6" applyFont="1" applyFill="1" applyBorder="1" applyAlignment="1" applyProtection="1">
      <alignment horizontal="center" vertical="center"/>
      <protection hidden="1"/>
    </xf>
    <xf numFmtId="171" fontId="8" fillId="4" borderId="16" xfId="6" applyNumberFormat="1" applyFont="1" applyFill="1" applyBorder="1" applyProtection="1">
      <protection hidden="1"/>
    </xf>
    <xf numFmtId="171" fontId="11" fillId="2" borderId="18" xfId="6" applyNumberFormat="1" applyFont="1" applyFill="1" applyBorder="1" applyAlignment="1" applyProtection="1">
      <alignment vertical="center"/>
    </xf>
    <xf numFmtId="0" fontId="6" fillId="0" borderId="0" xfId="6" applyFont="1"/>
    <xf numFmtId="0" fontId="9" fillId="0" borderId="21" xfId="6" applyFont="1" applyFill="1" applyBorder="1" applyAlignment="1" applyProtection="1">
      <alignment horizontal="center" vertical="center"/>
      <protection hidden="1"/>
    </xf>
    <xf numFmtId="171" fontId="11" fillId="2" borderId="16" xfId="6" applyNumberFormat="1" applyFont="1" applyFill="1" applyBorder="1" applyAlignment="1" applyProtection="1">
      <alignment vertical="center"/>
    </xf>
    <xf numFmtId="0" fontId="5" fillId="0" borderId="19" xfId="6" applyFont="1" applyBorder="1"/>
    <xf numFmtId="0" fontId="5" fillId="0" borderId="0" xfId="6" applyFont="1" applyBorder="1"/>
    <xf numFmtId="0" fontId="5" fillId="0" borderId="20" xfId="6" applyFont="1" applyBorder="1"/>
    <xf numFmtId="0" fontId="15" fillId="0" borderId="22" xfId="6" applyFont="1" applyFill="1" applyBorder="1" applyAlignment="1">
      <alignment horizontal="center" vertical="center" wrapText="1"/>
    </xf>
    <xf numFmtId="0" fontId="4" fillId="0" borderId="0" xfId="6" applyAlignment="1">
      <alignment horizontal="center" vertical="center" wrapText="1"/>
    </xf>
    <xf numFmtId="0" fontId="4" fillId="0" borderId="0" xfId="6"/>
    <xf numFmtId="0" fontId="4" fillId="0" borderId="0" xfId="6" applyFill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wrapText="1"/>
    </xf>
    <xf numFmtId="0" fontId="0" fillId="0" borderId="0" xfId="0" applyAlignment="1">
      <alignment horizontal="right"/>
    </xf>
    <xf numFmtId="0" fontId="0" fillId="0" borderId="37" xfId="0" applyBorder="1" applyAlignment="1">
      <alignment wrapText="1"/>
    </xf>
    <xf numFmtId="0" fontId="0" fillId="0" borderId="13" xfId="0" applyBorder="1" applyAlignment="1">
      <alignment wrapText="1"/>
    </xf>
    <xf numFmtId="168" fontId="0" fillId="0" borderId="0" xfId="0" applyNumberFormat="1"/>
    <xf numFmtId="0" fontId="2" fillId="0" borderId="22" xfId="6" applyFont="1" applyFill="1" applyBorder="1"/>
    <xf numFmtId="0" fontId="2" fillId="0" borderId="0" xfId="6" applyFont="1" applyFill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6" fillId="0" borderId="15" xfId="4" applyFont="1" applyFill="1" applyBorder="1" applyAlignment="1" applyProtection="1">
      <alignment horizontal="center" vertical="center" wrapText="1"/>
      <protection locked="0"/>
    </xf>
    <xf numFmtId="0" fontId="6" fillId="0" borderId="15" xfId="4" applyFont="1" applyFill="1" applyBorder="1" applyAlignment="1" applyProtection="1">
      <alignment horizontal="center" vertical="center" wrapText="1"/>
    </xf>
    <xf numFmtId="0" fontId="31" fillId="8" borderId="15" xfId="4" applyFont="1" applyFill="1" applyBorder="1" applyAlignment="1" applyProtection="1">
      <alignment horizontal="left" vertical="center" wrapText="1"/>
      <protection locked="0"/>
    </xf>
    <xf numFmtId="0" fontId="32" fillId="0" borderId="15" xfId="4" applyFont="1" applyFill="1" applyBorder="1" applyAlignment="1" applyProtection="1">
      <alignment horizontal="center" vertical="center" wrapText="1"/>
      <protection locked="0"/>
    </xf>
    <xf numFmtId="0" fontId="31" fillId="0" borderId="15" xfId="4" applyFont="1" applyFill="1" applyBorder="1" applyAlignment="1" applyProtection="1">
      <alignment horizontal="left" vertical="center" wrapText="1"/>
      <protection locked="0"/>
    </xf>
    <xf numFmtId="0" fontId="32" fillId="0" borderId="15" xfId="4" applyFont="1" applyFill="1" applyBorder="1" applyAlignment="1">
      <alignment vertical="center" wrapText="1"/>
    </xf>
    <xf numFmtId="0" fontId="31" fillId="0" borderId="15" xfId="4" applyFont="1" applyFill="1" applyBorder="1" applyAlignment="1" applyProtection="1">
      <alignment horizontal="left" vertical="top" wrapText="1"/>
      <protection locked="0"/>
    </xf>
    <xf numFmtId="0" fontId="0" fillId="0" borderId="102" xfId="0" applyBorder="1" applyAlignment="1">
      <alignment vertical="center" wrapText="1"/>
    </xf>
    <xf numFmtId="0" fontId="0" fillId="0" borderId="10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67" fontId="0" fillId="0" borderId="0" xfId="8" applyFont="1"/>
    <xf numFmtId="0" fontId="33" fillId="0" borderId="28" xfId="0" applyFont="1" applyBorder="1" applyAlignment="1">
      <alignment horizontal="center" vertical="center"/>
    </xf>
    <xf numFmtId="167" fontId="33" fillId="12" borderId="28" xfId="8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167" fontId="33" fillId="12" borderId="28" xfId="8" applyFont="1" applyFill="1" applyBorder="1" applyAlignment="1">
      <alignment horizontal="center" vertical="center" wrapText="1"/>
    </xf>
    <xf numFmtId="0" fontId="33" fillId="12" borderId="28" xfId="0" applyFont="1" applyFill="1" applyBorder="1" applyAlignment="1">
      <alignment horizontal="center" vertical="center" wrapText="1"/>
    </xf>
    <xf numFmtId="0" fontId="33" fillId="12" borderId="42" xfId="0" applyFont="1" applyFill="1" applyBorder="1" applyAlignment="1">
      <alignment horizontal="center" vertical="center" wrapText="1"/>
    </xf>
    <xf numFmtId="167" fontId="33" fillId="13" borderId="27" xfId="8" applyFont="1" applyFill="1" applyBorder="1" applyAlignment="1">
      <alignment horizontal="center" vertical="center"/>
    </xf>
    <xf numFmtId="0" fontId="33" fillId="13" borderId="28" xfId="0" applyFont="1" applyFill="1" applyBorder="1" applyAlignment="1">
      <alignment horizontal="center" vertical="center"/>
    </xf>
    <xf numFmtId="167" fontId="33" fillId="14" borderId="27" xfId="8" applyFont="1" applyFill="1" applyBorder="1" applyAlignment="1">
      <alignment horizontal="center" vertical="center"/>
    </xf>
    <xf numFmtId="0" fontId="33" fillId="14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7" fontId="20" fillId="12" borderId="13" xfId="8" applyFont="1" applyFill="1" applyBorder="1"/>
    <xf numFmtId="0" fontId="20" fillId="12" borderId="13" xfId="0" applyFont="1" applyFill="1" applyBorder="1"/>
    <xf numFmtId="2" fontId="20" fillId="12" borderId="14" xfId="0" applyNumberFormat="1" applyFont="1" applyFill="1" applyBorder="1"/>
    <xf numFmtId="167" fontId="0" fillId="13" borderId="29" xfId="8" applyFont="1" applyFill="1" applyBorder="1"/>
    <xf numFmtId="0" fontId="0" fillId="13" borderId="13" xfId="0" applyFill="1" applyBorder="1"/>
    <xf numFmtId="167" fontId="0" fillId="13" borderId="34" xfId="8" applyFont="1" applyFill="1" applyBorder="1"/>
    <xf numFmtId="167" fontId="0" fillId="14" borderId="29" xfId="8" applyFont="1" applyFill="1" applyBorder="1"/>
    <xf numFmtId="0" fontId="0" fillId="14" borderId="13" xfId="0" applyFill="1" applyBorder="1"/>
    <xf numFmtId="167" fontId="0" fillId="14" borderId="14" xfId="8" applyFont="1" applyFill="1" applyBorder="1"/>
    <xf numFmtId="167" fontId="20" fillId="12" borderId="15" xfId="8" applyFont="1" applyFill="1" applyBorder="1"/>
    <xf numFmtId="0" fontId="20" fillId="12" borderId="15" xfId="0" applyFont="1" applyFill="1" applyBorder="1"/>
    <xf numFmtId="2" fontId="20" fillId="12" borderId="16" xfId="0" applyNumberFormat="1" applyFont="1" applyFill="1" applyBorder="1"/>
    <xf numFmtId="167" fontId="0" fillId="13" borderId="21" xfId="8" applyFont="1" applyFill="1" applyBorder="1"/>
    <xf numFmtId="0" fontId="0" fillId="13" borderId="15" xfId="0" applyFill="1" applyBorder="1"/>
    <xf numFmtId="167" fontId="0" fillId="13" borderId="23" xfId="8" applyFont="1" applyFill="1" applyBorder="1"/>
    <xf numFmtId="167" fontId="0" fillId="14" borderId="21" xfId="8" applyFont="1" applyFill="1" applyBorder="1"/>
    <xf numFmtId="0" fontId="0" fillId="14" borderId="15" xfId="0" applyFill="1" applyBorder="1"/>
    <xf numFmtId="167" fontId="0" fillId="14" borderId="16" xfId="8" applyFont="1" applyFill="1" applyBorder="1"/>
    <xf numFmtId="167" fontId="20" fillId="12" borderId="17" xfId="8" applyFont="1" applyFill="1" applyBorder="1"/>
    <xf numFmtId="0" fontId="20" fillId="12" borderId="17" xfId="0" applyFont="1" applyFill="1" applyBorder="1"/>
    <xf numFmtId="2" fontId="20" fillId="12" borderId="18" xfId="0" applyNumberFormat="1" applyFont="1" applyFill="1" applyBorder="1"/>
    <xf numFmtId="167" fontId="0" fillId="13" borderId="30" xfId="8" applyFont="1" applyFill="1" applyBorder="1"/>
    <xf numFmtId="0" fontId="0" fillId="13" borderId="17" xfId="0" applyFill="1" applyBorder="1"/>
    <xf numFmtId="167" fontId="0" fillId="13" borderId="35" xfId="8" applyFont="1" applyFill="1" applyBorder="1"/>
    <xf numFmtId="167" fontId="0" fillId="14" borderId="30" xfId="8" applyFont="1" applyFill="1" applyBorder="1"/>
    <xf numFmtId="0" fontId="0" fillId="14" borderId="17" xfId="0" applyFill="1" applyBorder="1"/>
    <xf numFmtId="167" fontId="0" fillId="14" borderId="18" xfId="8" applyFont="1" applyFill="1" applyBorder="1"/>
    <xf numFmtId="167" fontId="20" fillId="0" borderId="0" xfId="8" applyFont="1" applyBorder="1"/>
    <xf numFmtId="0" fontId="20" fillId="0" borderId="0" xfId="0" applyFont="1" applyBorder="1"/>
    <xf numFmtId="2" fontId="20" fillId="0" borderId="0" xfId="0" applyNumberFormat="1" applyFont="1" applyBorder="1"/>
    <xf numFmtId="167" fontId="20" fillId="12" borderId="13" xfId="8" applyFont="1" applyFill="1" applyBorder="1" applyAlignment="1">
      <alignment wrapText="1"/>
    </xf>
    <xf numFmtId="167" fontId="0" fillId="13" borderId="31" xfId="8" applyFont="1" applyFill="1" applyBorder="1"/>
    <xf numFmtId="167" fontId="20" fillId="12" borderId="15" xfId="8" applyFont="1" applyFill="1" applyBorder="1" applyAlignment="1">
      <alignment wrapText="1"/>
    </xf>
    <xf numFmtId="167" fontId="0" fillId="13" borderId="2" xfId="8" applyFont="1" applyFill="1" applyBorder="1"/>
    <xf numFmtId="167" fontId="0" fillId="13" borderId="32" xfId="8" applyFont="1" applyFill="1" applyBorder="1"/>
    <xf numFmtId="167" fontId="0" fillId="0" borderId="0" xfId="8" applyFont="1" applyBorder="1"/>
    <xf numFmtId="0" fontId="35" fillId="0" borderId="17" xfId="0" applyFont="1" applyBorder="1" applyAlignment="1">
      <alignment wrapText="1"/>
    </xf>
    <xf numFmtId="0" fontId="35" fillId="0" borderId="0" xfId="0" applyFont="1" applyBorder="1" applyAlignment="1">
      <alignment wrapText="1"/>
    </xf>
    <xf numFmtId="167" fontId="20" fillId="0" borderId="0" xfId="8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2" fontId="20" fillId="12" borderId="13" xfId="0" applyNumberFormat="1" applyFont="1" applyFill="1" applyBorder="1"/>
    <xf numFmtId="167" fontId="0" fillId="13" borderId="13" xfId="8" applyFont="1" applyFill="1" applyBorder="1"/>
    <xf numFmtId="167" fontId="0" fillId="14" borderId="13" xfId="8" applyFont="1" applyFill="1" applyBorder="1"/>
    <xf numFmtId="0" fontId="0" fillId="0" borderId="17" xfId="0" applyBorder="1" applyAlignment="1">
      <alignment horizontal="center" vertical="center"/>
    </xf>
    <xf numFmtId="167" fontId="20" fillId="12" borderId="25" xfId="8" applyFont="1" applyFill="1" applyBorder="1"/>
    <xf numFmtId="0" fontId="20" fillId="12" borderId="25" xfId="0" applyFont="1" applyFill="1" applyBorder="1"/>
    <xf numFmtId="167" fontId="0" fillId="13" borderId="36" xfId="8" applyFont="1" applyFill="1" applyBorder="1"/>
    <xf numFmtId="167" fontId="0" fillId="14" borderId="24" xfId="8" applyFont="1" applyFill="1" applyBorder="1"/>
    <xf numFmtId="0" fontId="0" fillId="14" borderId="25" xfId="0" applyFill="1" applyBorder="1"/>
    <xf numFmtId="167" fontId="0" fillId="14" borderId="33" xfId="8" applyFont="1" applyFill="1" applyBorder="1"/>
    <xf numFmtId="2" fontId="20" fillId="12" borderId="25" xfId="0" applyNumberFormat="1" applyFont="1" applyFill="1" applyBorder="1"/>
    <xf numFmtId="167" fontId="0" fillId="13" borderId="33" xfId="8" applyFont="1" applyFill="1" applyBorder="1"/>
    <xf numFmtId="0" fontId="0" fillId="13" borderId="26" xfId="0" applyFill="1" applyBorder="1"/>
    <xf numFmtId="167" fontId="20" fillId="0" borderId="0" xfId="8" applyFont="1"/>
    <xf numFmtId="0" fontId="20" fillId="0" borderId="0" xfId="0" applyFont="1"/>
    <xf numFmtId="167" fontId="20" fillId="12" borderId="37" xfId="8" applyFont="1" applyFill="1" applyBorder="1"/>
    <xf numFmtId="0" fontId="20" fillId="12" borderId="37" xfId="0" applyFont="1" applyFill="1" applyBorder="1"/>
    <xf numFmtId="2" fontId="20" fillId="12" borderId="41" xfId="0" applyNumberFormat="1" applyFont="1" applyFill="1" applyBorder="1"/>
    <xf numFmtId="167" fontId="0" fillId="13" borderId="38" xfId="8" applyFont="1" applyFill="1" applyBorder="1"/>
    <xf numFmtId="0" fontId="0" fillId="13" borderId="37" xfId="0" applyFill="1" applyBorder="1"/>
    <xf numFmtId="167" fontId="0" fillId="13" borderId="39" xfId="8" applyFont="1" applyFill="1" applyBorder="1"/>
    <xf numFmtId="167" fontId="0" fillId="14" borderId="40" xfId="8" applyFont="1" applyFill="1" applyBorder="1"/>
    <xf numFmtId="0" fontId="0" fillId="14" borderId="37" xfId="0" applyFill="1" applyBorder="1"/>
    <xf numFmtId="167" fontId="34" fillId="0" borderId="0" xfId="8" applyFont="1"/>
    <xf numFmtId="168" fontId="20" fillId="0" borderId="0" xfId="11" applyFont="1"/>
    <xf numFmtId="168" fontId="34" fillId="0" borderId="0" xfId="11" applyFont="1"/>
    <xf numFmtId="0" fontId="34" fillId="0" borderId="0" xfId="0" applyFont="1"/>
    <xf numFmtId="0" fontId="33" fillId="13" borderId="43" xfId="8" applyNumberFormat="1" applyFont="1" applyFill="1" applyBorder="1" applyAlignment="1">
      <alignment horizontal="center" vertical="center" wrapText="1"/>
    </xf>
    <xf numFmtId="0" fontId="33" fillId="14" borderId="42" xfId="8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55" xfId="0" applyBorder="1"/>
    <xf numFmtId="0" fontId="0" fillId="0" borderId="20" xfId="0" applyBorder="1"/>
    <xf numFmtId="0" fontId="0" fillId="0" borderId="111" xfId="0" applyBorder="1"/>
    <xf numFmtId="167" fontId="0" fillId="14" borderId="41" xfId="8" applyFont="1" applyFill="1" applyBorder="1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6" fillId="11" borderId="0" xfId="0" applyFont="1" applyFill="1"/>
    <xf numFmtId="167" fontId="36" fillId="0" borderId="0" xfId="8" applyFont="1"/>
    <xf numFmtId="0" fontId="32" fillId="0" borderId="15" xfId="4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" fontId="20" fillId="12" borderId="15" xfId="8" applyNumberFormat="1" applyFont="1" applyFill="1" applyBorder="1"/>
    <xf numFmtId="1" fontId="0" fillId="13" borderId="23" xfId="8" applyNumberFormat="1" applyFont="1" applyFill="1" applyBorder="1"/>
    <xf numFmtId="1" fontId="0" fillId="14" borderId="16" xfId="8" applyNumberFormat="1" applyFont="1" applyFill="1" applyBorder="1"/>
    <xf numFmtId="171" fontId="0" fillId="14" borderId="16" xfId="8" applyNumberFormat="1" applyFont="1" applyFill="1" applyBorder="1"/>
    <xf numFmtId="2" fontId="20" fillId="12" borderId="15" xfId="8" applyNumberFormat="1" applyFont="1" applyFill="1" applyBorder="1"/>
    <xf numFmtId="1" fontId="0" fillId="13" borderId="2" xfId="8" applyNumberFormat="1" applyFont="1" applyFill="1" applyBorder="1"/>
    <xf numFmtId="1" fontId="0" fillId="14" borderId="21" xfId="8" applyNumberFormat="1" applyFont="1" applyFill="1" applyBorder="1"/>
    <xf numFmtId="2" fontId="0" fillId="13" borderId="23" xfId="8" applyNumberFormat="1" applyFont="1" applyFill="1" applyBorder="1"/>
    <xf numFmtId="2" fontId="0" fillId="14" borderId="16" xfId="8" applyNumberFormat="1" applyFont="1" applyFill="1" applyBorder="1"/>
    <xf numFmtId="1" fontId="20" fillId="12" borderId="15" xfId="8" applyNumberFormat="1" applyFont="1" applyFill="1" applyBorder="1" applyAlignment="1">
      <alignment wrapText="1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wrapText="1"/>
    </xf>
    <xf numFmtId="167" fontId="20" fillId="12" borderId="51" xfId="8" applyFont="1" applyFill="1" applyBorder="1"/>
    <xf numFmtId="0" fontId="20" fillId="12" borderId="51" xfId="0" applyFont="1" applyFill="1" applyBorder="1"/>
    <xf numFmtId="2" fontId="20" fillId="12" borderId="112" xfId="0" applyNumberFormat="1" applyFont="1" applyFill="1" applyBorder="1"/>
    <xf numFmtId="167" fontId="0" fillId="13" borderId="98" xfId="8" applyFont="1" applyFill="1" applyBorder="1"/>
    <xf numFmtId="0" fontId="0" fillId="13" borderId="51" xfId="0" applyFill="1" applyBorder="1"/>
    <xf numFmtId="167" fontId="0" fillId="13" borderId="95" xfId="8" applyFont="1" applyFill="1" applyBorder="1"/>
    <xf numFmtId="167" fontId="0" fillId="14" borderId="101" xfId="8" applyFont="1" applyFill="1" applyBorder="1"/>
    <xf numFmtId="0" fontId="0" fillId="14" borderId="51" xfId="0" applyFill="1" applyBorder="1"/>
    <xf numFmtId="167" fontId="0" fillId="14" borderId="112" xfId="8" applyFont="1" applyFill="1" applyBorder="1"/>
    <xf numFmtId="0" fontId="0" fillId="0" borderId="98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vertical="center"/>
    </xf>
    <xf numFmtId="0" fontId="0" fillId="0" borderId="102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167" fontId="20" fillId="12" borderId="15" xfId="0" applyNumberFormat="1" applyFont="1" applyFill="1" applyBorder="1"/>
    <xf numFmtId="0" fontId="2" fillId="0" borderId="0" xfId="4" applyFont="1" applyProtection="1">
      <protection locked="0"/>
    </xf>
    <xf numFmtId="0" fontId="2" fillId="3" borderId="0" xfId="4" applyFont="1" applyFill="1" applyProtection="1">
      <protection locked="0"/>
    </xf>
    <xf numFmtId="0" fontId="2" fillId="0" borderId="0" xfId="4" applyFont="1" applyFill="1" applyProtection="1">
      <protection locked="0"/>
    </xf>
    <xf numFmtId="2" fontId="2" fillId="0" borderId="0" xfId="4" applyNumberFormat="1" applyFont="1" applyProtection="1">
      <protection locked="0"/>
    </xf>
    <xf numFmtId="0" fontId="23" fillId="5" borderId="15" xfId="4" applyFont="1" applyFill="1" applyBorder="1" applyProtection="1">
      <protection locked="0"/>
    </xf>
    <xf numFmtId="0" fontId="23" fillId="5" borderId="102" xfId="4" applyFont="1" applyFill="1" applyBorder="1" applyProtection="1">
      <protection locked="0"/>
    </xf>
    <xf numFmtId="0" fontId="22" fillId="5" borderId="102" xfId="4" applyFont="1" applyFill="1" applyBorder="1" applyAlignment="1" applyProtection="1">
      <protection locked="0"/>
    </xf>
    <xf numFmtId="0" fontId="22" fillId="5" borderId="102" xfId="4" applyFont="1" applyFill="1" applyBorder="1" applyAlignment="1" applyProtection="1">
      <alignment horizontal="center"/>
      <protection locked="0"/>
    </xf>
    <xf numFmtId="0" fontId="22" fillId="5" borderId="15" xfId="4" applyFont="1" applyFill="1" applyBorder="1" applyProtection="1">
      <protection locked="0"/>
    </xf>
    <xf numFmtId="0" fontId="5" fillId="5" borderId="15" xfId="4" applyFont="1" applyFill="1" applyBorder="1" applyAlignment="1" applyProtection="1">
      <alignment horizontal="center"/>
      <protection locked="0"/>
    </xf>
    <xf numFmtId="0" fontId="8" fillId="5" borderId="15" xfId="4" applyFont="1" applyFill="1" applyBorder="1" applyAlignment="1" applyProtection="1">
      <alignment horizontal="center"/>
      <protection locked="0"/>
    </xf>
    <xf numFmtId="10" fontId="8" fillId="5" borderId="15" xfId="4" applyNumberFormat="1" applyFont="1" applyFill="1" applyBorder="1" applyAlignment="1" applyProtection="1">
      <alignment horizontal="center"/>
      <protection locked="0"/>
    </xf>
    <xf numFmtId="2" fontId="5" fillId="5" borderId="15" xfId="4" applyNumberFormat="1" applyFont="1" applyFill="1" applyBorder="1" applyAlignment="1" applyProtection="1">
      <alignment horizontal="center"/>
      <protection locked="0"/>
    </xf>
    <xf numFmtId="0" fontId="8" fillId="3" borderId="15" xfId="4" applyFont="1" applyFill="1" applyBorder="1" applyAlignment="1" applyProtection="1">
      <alignment horizontal="center"/>
      <protection locked="0"/>
    </xf>
    <xf numFmtId="172" fontId="21" fillId="5" borderId="15" xfId="4" applyNumberFormat="1" applyFont="1" applyFill="1" applyBorder="1" applyAlignment="1" applyProtection="1">
      <alignment horizontal="center"/>
      <protection locked="0"/>
    </xf>
    <xf numFmtId="0" fontId="2" fillId="5" borderId="15" xfId="4" applyFont="1" applyFill="1" applyBorder="1" applyAlignment="1" applyProtection="1">
      <alignment horizontal="center"/>
      <protection locked="0"/>
    </xf>
    <xf numFmtId="0" fontId="2" fillId="3" borderId="15" xfId="4" applyFont="1" applyFill="1" applyBorder="1" applyAlignment="1" applyProtection="1">
      <alignment horizontal="center"/>
      <protection locked="0"/>
    </xf>
    <xf numFmtId="172" fontId="21" fillId="3" borderId="16" xfId="4" applyNumberFormat="1" applyFont="1" applyFill="1" applyBorder="1" applyAlignment="1" applyProtection="1">
      <alignment horizontal="center"/>
      <protection locked="0"/>
    </xf>
    <xf numFmtId="172" fontId="21" fillId="0" borderId="0" xfId="4" applyNumberFormat="1" applyFont="1" applyFill="1" applyBorder="1" applyAlignment="1" applyProtection="1">
      <alignment horizontal="center"/>
      <protection locked="0"/>
    </xf>
    <xf numFmtId="10" fontId="6" fillId="0" borderId="15" xfId="4" applyNumberFormat="1" applyFont="1" applyFill="1" applyBorder="1" applyAlignment="1" applyProtection="1">
      <alignment horizontal="center" vertical="center" wrapText="1"/>
    </xf>
    <xf numFmtId="0" fontId="6" fillId="3" borderId="15" xfId="4" applyFont="1" applyFill="1" applyBorder="1" applyAlignment="1" applyProtection="1">
      <alignment horizontal="center" vertical="center" wrapText="1"/>
    </xf>
    <xf numFmtId="164" fontId="6" fillId="0" borderId="0" xfId="9" applyNumberFormat="1" applyFont="1" applyFill="1" applyBorder="1" applyAlignment="1" applyProtection="1">
      <alignment horizontal="center" vertical="center" wrapText="1"/>
    </xf>
    <xf numFmtId="9" fontId="2" fillId="0" borderId="0" xfId="4" applyNumberFormat="1" applyFont="1" applyFill="1" applyBorder="1" applyAlignment="1" applyProtection="1">
      <alignment horizontal="center" vertical="center"/>
      <protection locked="0"/>
    </xf>
    <xf numFmtId="0" fontId="5" fillId="3" borderId="0" xfId="4" applyFont="1" applyFill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2" fillId="0" borderId="0" xfId="4" applyFont="1" applyFill="1" applyBorder="1" applyAlignment="1" applyProtection="1">
      <alignment horizontal="center" vertical="center"/>
    </xf>
    <xf numFmtId="167" fontId="2" fillId="3" borderId="20" xfId="4" applyNumberFormat="1" applyFont="1" applyFill="1" applyBorder="1" applyProtection="1">
      <protection locked="0"/>
    </xf>
    <xf numFmtId="0" fontId="2" fillId="3" borderId="15" xfId="4" applyFont="1" applyFill="1" applyBorder="1" applyProtection="1">
      <protection locked="0"/>
    </xf>
    <xf numFmtId="2" fontId="2" fillId="3" borderId="15" xfId="4" applyNumberFormat="1" applyFont="1" applyFill="1" applyBorder="1" applyProtection="1">
      <protection locked="0"/>
    </xf>
    <xf numFmtId="0" fontId="2" fillId="10" borderId="15" xfId="4" applyFont="1" applyFill="1" applyBorder="1" applyAlignment="1" applyProtection="1">
      <alignment horizontal="center"/>
      <protection locked="0"/>
    </xf>
    <xf numFmtId="10" fontId="2" fillId="9" borderId="0" xfId="4" applyNumberFormat="1" applyFont="1" applyFill="1" applyProtection="1">
      <protection locked="0"/>
    </xf>
    <xf numFmtId="0" fontId="5" fillId="8" borderId="21" xfId="4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Border="1" applyAlignment="1" applyProtection="1">
      <alignment horizontal="center"/>
      <protection locked="0"/>
    </xf>
    <xf numFmtId="0" fontId="2" fillId="0" borderId="0" xfId="4" applyFont="1" applyFill="1" applyBorder="1" applyAlignment="1" applyProtection="1">
      <alignment horizontal="center"/>
    </xf>
    <xf numFmtId="0" fontId="6" fillId="0" borderId="20" xfId="4" applyFont="1" applyFill="1" applyBorder="1" applyAlignment="1" applyProtection="1">
      <alignment horizontal="center" vertical="center" wrapText="1"/>
      <protection locked="0"/>
    </xf>
    <xf numFmtId="167" fontId="6" fillId="0" borderId="0" xfId="9" applyNumberFormat="1" applyFont="1" applyFill="1" applyBorder="1" applyAlignment="1" applyProtection="1">
      <alignment horizontal="center" vertical="center" wrapText="1"/>
    </xf>
    <xf numFmtId="0" fontId="6" fillId="8" borderId="15" xfId="4" applyFont="1" applyFill="1" applyBorder="1" applyAlignment="1" applyProtection="1">
      <alignment horizontal="center" vertical="center" wrapText="1"/>
    </xf>
    <xf numFmtId="0" fontId="21" fillId="0" borderId="0" xfId="4" applyFont="1" applyFill="1" applyBorder="1" applyProtection="1">
      <protection locked="0"/>
    </xf>
    <xf numFmtId="0" fontId="2" fillId="0" borderId="0" xfId="4" applyFont="1" applyAlignment="1" applyProtection="1">
      <alignment horizontal="center"/>
      <protection locked="0"/>
    </xf>
    <xf numFmtId="0" fontId="6" fillId="0" borderId="0" xfId="4" applyFont="1" applyFill="1" applyBorder="1" applyAlignment="1" applyProtection="1">
      <alignment horizontal="center" vertical="center" wrapText="1"/>
      <protection locked="0"/>
    </xf>
    <xf numFmtId="0" fontId="6" fillId="0" borderId="0" xfId="4" applyFont="1" applyFill="1" applyBorder="1" applyAlignment="1" applyProtection="1">
      <alignment horizontal="center" vertical="center" wrapText="1"/>
    </xf>
    <xf numFmtId="10" fontId="6" fillId="0" borderId="0" xfId="4" applyNumberFormat="1" applyFont="1" applyFill="1" applyBorder="1" applyAlignment="1" applyProtection="1">
      <alignment horizontal="center" vertical="center" wrapText="1"/>
    </xf>
    <xf numFmtId="0" fontId="6" fillId="8" borderId="0" xfId="4" applyFont="1" applyFill="1" applyBorder="1" applyAlignment="1" applyProtection="1">
      <alignment horizontal="center" vertical="center" wrapText="1"/>
    </xf>
    <xf numFmtId="0" fontId="5" fillId="8" borderId="0" xfId="4" applyFont="1" applyFill="1" applyBorder="1" applyAlignment="1" applyProtection="1">
      <alignment horizontal="center" vertical="center" wrapText="1"/>
    </xf>
    <xf numFmtId="167" fontId="2" fillId="3" borderId="0" xfId="4" applyNumberFormat="1" applyFont="1" applyFill="1" applyProtection="1">
      <protection locked="0"/>
    </xf>
    <xf numFmtId="0" fontId="2" fillId="0" borderId="0" xfId="4" applyFont="1" applyFill="1" applyAlignment="1" applyProtection="1">
      <alignment horizontal="center"/>
      <protection locked="0"/>
    </xf>
    <xf numFmtId="0" fontId="14" fillId="0" borderId="0" xfId="6" applyFont="1" applyFill="1" applyBorder="1" applyAlignment="1" applyProtection="1">
      <alignment horizontal="left" vertical="center" wrapText="1"/>
      <protection locked="0"/>
    </xf>
    <xf numFmtId="0" fontId="6" fillId="0" borderId="54" xfId="6" applyFont="1" applyBorder="1" applyAlignment="1">
      <alignment horizontal="center"/>
    </xf>
    <xf numFmtId="0" fontId="7" fillId="0" borderId="55" xfId="6" applyFont="1" applyBorder="1" applyAlignment="1">
      <alignment horizontal="center"/>
    </xf>
    <xf numFmtId="171" fontId="8" fillId="3" borderId="16" xfId="6" applyNumberFormat="1" applyFont="1" applyFill="1" applyBorder="1" applyAlignment="1" applyProtection="1">
      <alignment vertical="center"/>
      <protection locked="0"/>
    </xf>
    <xf numFmtId="10" fontId="0" fillId="13" borderId="23" xfId="15" applyNumberFormat="1" applyFont="1" applyFill="1" applyBorder="1"/>
    <xf numFmtId="0" fontId="8" fillId="2" borderId="118" xfId="6" applyFont="1" applyFill="1" applyBorder="1" applyAlignment="1">
      <alignment horizontal="center" vertical="center"/>
    </xf>
    <xf numFmtId="0" fontId="11" fillId="3" borderId="21" xfId="6" applyFont="1" applyFill="1" applyBorder="1" applyAlignment="1" applyProtection="1">
      <alignment horizontal="center" vertical="center"/>
      <protection hidden="1"/>
    </xf>
    <xf numFmtId="171" fontId="8" fillId="3" borderId="21" xfId="6" applyNumberFormat="1" applyFont="1" applyFill="1" applyBorder="1" applyAlignment="1" applyProtection="1">
      <alignment vertical="center"/>
      <protection locked="0"/>
    </xf>
    <xf numFmtId="171" fontId="11" fillId="2" borderId="30" xfId="6" applyNumberFormat="1" applyFont="1" applyFill="1" applyBorder="1" applyAlignment="1" applyProtection="1">
      <alignment vertical="center"/>
    </xf>
    <xf numFmtId="0" fontId="11" fillId="3" borderId="120" xfId="6" applyFont="1" applyFill="1" applyBorder="1" applyAlignment="1" applyProtection="1">
      <alignment horizontal="center" vertical="center"/>
      <protection hidden="1"/>
    </xf>
    <xf numFmtId="171" fontId="8" fillId="3" borderId="120" xfId="6" applyNumberFormat="1" applyFont="1" applyFill="1" applyBorder="1" applyAlignment="1" applyProtection="1">
      <alignment vertical="center"/>
      <protection locked="0"/>
    </xf>
    <xf numFmtId="171" fontId="11" fillId="2" borderId="109" xfId="6" applyNumberFormat="1" applyFont="1" applyFill="1" applyBorder="1" applyAlignment="1" applyProtection="1">
      <alignment vertical="center"/>
    </xf>
    <xf numFmtId="0" fontId="11" fillId="3" borderId="121" xfId="6" applyFont="1" applyFill="1" applyBorder="1" applyAlignment="1" applyProtection="1">
      <alignment horizontal="center" vertical="center"/>
      <protection hidden="1"/>
    </xf>
    <xf numFmtId="0" fontId="8" fillId="3" borderId="21" xfId="6" applyFont="1" applyFill="1" applyBorder="1" applyAlignment="1" applyProtection="1">
      <alignment horizontal="center" vertical="center"/>
      <protection hidden="1"/>
    </xf>
    <xf numFmtId="171" fontId="11" fillId="2" borderId="21" xfId="6" applyNumberFormat="1" applyFont="1" applyFill="1" applyBorder="1" applyAlignment="1" applyProtection="1">
      <alignment vertical="center"/>
    </xf>
    <xf numFmtId="0" fontId="6" fillId="0" borderId="0" xfId="6" applyFont="1" applyBorder="1"/>
    <xf numFmtId="0" fontId="8" fillId="3" borderId="110" xfId="6" applyFont="1" applyFill="1" applyBorder="1" applyAlignment="1" applyProtection="1">
      <alignment horizontal="center" vertical="center"/>
      <protection hidden="1"/>
    </xf>
    <xf numFmtId="171" fontId="11" fillId="2" borderId="123" xfId="6" applyNumberFormat="1" applyFont="1" applyFill="1" applyBorder="1" applyAlignment="1" applyProtection="1">
      <alignment vertical="center"/>
    </xf>
    <xf numFmtId="167" fontId="20" fillId="12" borderId="17" xfId="0" applyNumberFormat="1" applyFont="1" applyFill="1" applyBorder="1"/>
    <xf numFmtId="0" fontId="0" fillId="12" borderId="15" xfId="0" applyFont="1" applyFill="1" applyBorder="1"/>
    <xf numFmtId="0" fontId="0" fillId="0" borderId="15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13" xfId="0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6" fillId="15" borderId="20" xfId="4" applyFont="1" applyFill="1" applyBorder="1" applyAlignment="1" applyProtection="1">
      <alignment horizontal="center" vertical="center" wrapText="1"/>
      <protection locked="0"/>
    </xf>
    <xf numFmtId="167" fontId="38" fillId="0" borderId="0" xfId="8" applyFont="1" applyAlignment="1">
      <alignment horizontal="left" wrapText="1"/>
    </xf>
    <xf numFmtId="9" fontId="20" fillId="12" borderId="13" xfId="15" applyFont="1" applyFill="1" applyBorder="1"/>
    <xf numFmtId="0" fontId="0" fillId="0" borderId="0" xfId="0" applyFill="1" applyBorder="1" applyAlignment="1">
      <alignment horizontal="left" vertical="top"/>
    </xf>
    <xf numFmtId="0" fontId="6" fillId="7" borderId="15" xfId="4" applyFont="1" applyFill="1" applyBorder="1" applyAlignment="1" applyProtection="1">
      <alignment horizontal="center" vertical="center" textRotation="90" wrapText="1"/>
      <protection locked="0"/>
    </xf>
    <xf numFmtId="0" fontId="6" fillId="7" borderId="15" xfId="4" applyFont="1" applyFill="1" applyBorder="1" applyAlignment="1" applyProtection="1">
      <alignment horizontal="center" vertical="center" wrapText="1"/>
      <protection locked="0"/>
    </xf>
    <xf numFmtId="0" fontId="7" fillId="7" borderId="2" xfId="4" applyFont="1" applyFill="1" applyBorder="1" applyAlignment="1" applyProtection="1">
      <alignment horizontal="center" vertical="center" wrapText="1"/>
      <protection locked="0"/>
    </xf>
    <xf numFmtId="0" fontId="6" fillId="9" borderId="102" xfId="4" applyFont="1" applyFill="1" applyBorder="1" applyAlignment="1" applyProtection="1">
      <alignment horizontal="center" vertical="center" textRotation="90" wrapText="1"/>
      <protection locked="0"/>
    </xf>
    <xf numFmtId="0" fontId="26" fillId="9" borderId="102" xfId="4" applyFont="1" applyFill="1" applyBorder="1" applyAlignment="1" applyProtection="1">
      <alignment horizontal="center" vertical="center" textRotation="90" wrapText="1"/>
      <protection locked="0"/>
    </xf>
    <xf numFmtId="0" fontId="6" fillId="3" borderId="15" xfId="4" applyFont="1" applyFill="1" applyBorder="1" applyAlignment="1" applyProtection="1">
      <alignment horizontal="center" vertical="center" textRotation="90" wrapText="1"/>
      <protection locked="0"/>
    </xf>
    <xf numFmtId="0" fontId="10" fillId="3" borderId="15" xfId="4" applyFont="1" applyFill="1" applyBorder="1" applyAlignment="1" applyProtection="1">
      <alignment horizontal="center" vertical="center" wrapText="1"/>
      <protection locked="0"/>
    </xf>
    <xf numFmtId="0" fontId="25" fillId="2" borderId="16" xfId="4" applyFont="1" applyFill="1" applyBorder="1" applyAlignment="1" applyProtection="1">
      <alignment horizontal="center" vertical="center" wrapText="1"/>
      <protection locked="0"/>
    </xf>
    <xf numFmtId="0" fontId="5" fillId="7" borderId="2" xfId="4" applyFont="1" applyFill="1" applyBorder="1" applyAlignment="1" applyProtection="1">
      <alignment horizontal="center" vertical="center" textRotation="90" wrapText="1"/>
      <protection locked="0"/>
    </xf>
    <xf numFmtId="0" fontId="5" fillId="7" borderId="15" xfId="4" applyFont="1" applyFill="1" applyBorder="1" applyAlignment="1" applyProtection="1">
      <alignment horizontal="center" vertical="center" textRotation="90" wrapText="1"/>
      <protection locked="0"/>
    </xf>
    <xf numFmtId="0" fontId="5" fillId="2" borderId="15" xfId="4" applyFont="1" applyFill="1" applyBorder="1" applyAlignment="1" applyProtection="1">
      <alignment horizontal="center" vertical="center" textRotation="90" wrapText="1"/>
      <protection locked="0"/>
    </xf>
    <xf numFmtId="0" fontId="25" fillId="3" borderId="16" xfId="4" applyFont="1" applyFill="1" applyBorder="1" applyAlignment="1" applyProtection="1">
      <alignment horizontal="center" vertical="center" wrapText="1"/>
      <protection locked="0"/>
    </xf>
    <xf numFmtId="0" fontId="25" fillId="0" borderId="44" xfId="4" applyFont="1" applyFill="1" applyBorder="1" applyAlignment="1" applyProtection="1">
      <alignment horizontal="center" vertical="center" wrapText="1"/>
      <protection locked="0"/>
    </xf>
    <xf numFmtId="0" fontId="24" fillId="0" borderId="44" xfId="4" applyFont="1" applyBorder="1" applyAlignment="1" applyProtection="1">
      <alignment horizontal="center" wrapText="1"/>
      <protection locked="0"/>
    </xf>
    <xf numFmtId="0" fontId="2" fillId="0" borderId="44" xfId="4" applyFont="1" applyBorder="1" applyProtection="1">
      <protection locked="0"/>
    </xf>
    <xf numFmtId="10" fontId="20" fillId="12" borderId="15" xfId="15" applyNumberFormat="1" applyFont="1" applyFill="1" applyBorder="1"/>
    <xf numFmtId="10" fontId="20" fillId="12" borderId="13" xfId="15" applyNumberFormat="1" applyFont="1" applyFill="1" applyBorder="1"/>
    <xf numFmtId="10" fontId="20" fillId="12" borderId="17" xfId="15" applyNumberFormat="1" applyFont="1" applyFill="1" applyBorder="1"/>
    <xf numFmtId="0" fontId="5" fillId="0" borderId="122" xfId="6" applyFont="1" applyBorder="1"/>
    <xf numFmtId="0" fontId="8" fillId="2" borderId="127" xfId="6" applyFont="1" applyFill="1" applyBorder="1" applyAlignment="1">
      <alignment vertical="center"/>
    </xf>
    <xf numFmtId="0" fontId="8" fillId="2" borderId="122" xfId="6" applyFont="1" applyFill="1" applyBorder="1" applyAlignment="1">
      <alignment vertical="center"/>
    </xf>
    <xf numFmtId="0" fontId="8" fillId="2" borderId="19" xfId="6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171" fontId="11" fillId="2" borderId="117" xfId="6" applyNumberFormat="1" applyFont="1" applyFill="1" applyBorder="1" applyAlignment="1" applyProtection="1">
      <alignment vertical="center"/>
    </xf>
    <xf numFmtId="0" fontId="8" fillId="3" borderId="104" xfId="6" applyFont="1" applyFill="1" applyBorder="1" applyAlignment="1" applyProtection="1">
      <alignment horizontal="center" vertical="center"/>
      <protection hidden="1"/>
    </xf>
    <xf numFmtId="171" fontId="10" fillId="3" borderId="56" xfId="6" applyNumberFormat="1" applyFont="1" applyFill="1" applyBorder="1" applyAlignment="1" applyProtection="1">
      <alignment horizontal="center" vertical="center" wrapText="1"/>
      <protection locked="0"/>
    </xf>
    <xf numFmtId="171" fontId="10" fillId="3" borderId="52" xfId="6" applyNumberFormat="1" applyFont="1" applyFill="1" applyBorder="1" applyAlignment="1" applyProtection="1">
      <alignment horizontal="center" vertical="center" wrapText="1"/>
      <protection locked="0"/>
    </xf>
    <xf numFmtId="171" fontId="10" fillId="3" borderId="62" xfId="6" applyNumberFormat="1" applyFont="1" applyFill="1" applyBorder="1" applyAlignment="1" applyProtection="1">
      <alignment horizontal="center" vertical="center" wrapText="1"/>
      <protection locked="0"/>
    </xf>
    <xf numFmtId="171" fontId="10" fillId="3" borderId="61" xfId="6" applyNumberFormat="1" applyFont="1" applyFill="1" applyBorder="1" applyAlignment="1" applyProtection="1">
      <alignment horizontal="center" vertical="center" wrapText="1"/>
      <protection locked="0"/>
    </xf>
    <xf numFmtId="10" fontId="12" fillId="3" borderId="50" xfId="6" applyNumberFormat="1" applyFont="1" applyFill="1" applyBorder="1" applyAlignment="1" applyProtection="1">
      <alignment horizontal="center" vertical="center"/>
    </xf>
    <xf numFmtId="10" fontId="12" fillId="3" borderId="52" xfId="6" applyNumberFormat="1" applyFont="1" applyFill="1" applyBorder="1" applyAlignment="1" applyProtection="1">
      <alignment horizontal="center" vertical="center"/>
    </xf>
    <xf numFmtId="10" fontId="12" fillId="3" borderId="58" xfId="6" applyNumberFormat="1" applyFont="1" applyFill="1" applyBorder="1" applyAlignment="1" applyProtection="1">
      <alignment horizontal="center" vertical="center"/>
    </xf>
    <xf numFmtId="171" fontId="12" fillId="3" borderId="58" xfId="6" applyNumberFormat="1" applyFont="1" applyFill="1" applyBorder="1" applyAlignment="1" applyProtection="1">
      <alignment horizontal="center" vertical="center"/>
    </xf>
    <xf numFmtId="171" fontId="12" fillId="3" borderId="52" xfId="6" applyNumberFormat="1" applyFont="1" applyFill="1" applyBorder="1" applyAlignment="1" applyProtection="1">
      <alignment horizontal="center" vertical="center"/>
    </xf>
    <xf numFmtId="10" fontId="12" fillId="3" borderId="71" xfId="6" applyNumberFormat="1" applyFont="1" applyFill="1" applyBorder="1" applyAlignment="1" applyProtection="1">
      <alignment horizontal="center" vertical="center"/>
    </xf>
    <xf numFmtId="10" fontId="12" fillId="3" borderId="61" xfId="6" applyNumberFormat="1" applyFont="1" applyFill="1" applyBorder="1" applyAlignment="1" applyProtection="1">
      <alignment horizontal="center" vertical="center"/>
    </xf>
    <xf numFmtId="165" fontId="12" fillId="3" borderId="63" xfId="6" applyNumberFormat="1" applyFont="1" applyFill="1" applyBorder="1" applyAlignment="1" applyProtection="1">
      <alignment horizontal="center" vertical="center"/>
    </xf>
    <xf numFmtId="165" fontId="12" fillId="3" borderId="64" xfId="6" applyNumberFormat="1" applyFont="1" applyFill="1" applyBorder="1" applyAlignment="1" applyProtection="1">
      <alignment horizontal="center" vertical="center"/>
    </xf>
    <xf numFmtId="165" fontId="12" fillId="3" borderId="58" xfId="6" applyNumberFormat="1" applyFont="1" applyFill="1" applyBorder="1" applyAlignment="1" applyProtection="1">
      <alignment horizontal="center" vertical="center"/>
    </xf>
    <xf numFmtId="165" fontId="12" fillId="3" borderId="52" xfId="6" applyNumberFormat="1" applyFont="1" applyFill="1" applyBorder="1" applyAlignment="1" applyProtection="1">
      <alignment horizontal="center" vertical="center"/>
    </xf>
    <xf numFmtId="1" fontId="12" fillId="3" borderId="63" xfId="6" applyNumberFormat="1" applyFont="1" applyFill="1" applyBorder="1" applyAlignment="1" applyProtection="1">
      <alignment horizontal="center" vertical="center"/>
    </xf>
    <xf numFmtId="1" fontId="12" fillId="3" borderId="64" xfId="6" applyNumberFormat="1" applyFont="1" applyFill="1" applyBorder="1" applyAlignment="1" applyProtection="1">
      <alignment horizontal="center" vertical="center"/>
    </xf>
    <xf numFmtId="1" fontId="12" fillId="3" borderId="58" xfId="6" applyNumberFormat="1" applyFont="1" applyFill="1" applyBorder="1" applyAlignment="1" applyProtection="1">
      <alignment horizontal="center" vertical="center"/>
    </xf>
    <xf numFmtId="1" fontId="12" fillId="3" borderId="52" xfId="6" applyNumberFormat="1" applyFont="1" applyFill="1" applyBorder="1" applyAlignment="1" applyProtection="1">
      <alignment horizontal="center" vertical="center"/>
    </xf>
    <xf numFmtId="0" fontId="13" fillId="0" borderId="19" xfId="6" applyFont="1" applyBorder="1" applyAlignment="1" applyProtection="1">
      <alignment horizontal="center" vertical="center"/>
      <protection hidden="1"/>
    </xf>
    <xf numFmtId="0" fontId="5" fillId="0" borderId="0" xfId="6" applyFont="1" applyBorder="1" applyAlignment="1" applyProtection="1">
      <alignment horizontal="center" vertical="center"/>
      <protection hidden="1"/>
    </xf>
    <xf numFmtId="0" fontId="5" fillId="0" borderId="65" xfId="6" applyFont="1" applyBorder="1" applyAlignment="1" applyProtection="1">
      <alignment horizontal="center" vertical="center"/>
      <protection hidden="1"/>
    </xf>
    <xf numFmtId="0" fontId="5" fillId="0" borderId="66" xfId="6" applyFont="1" applyBorder="1" applyAlignment="1" applyProtection="1">
      <alignment horizontal="center" vertical="center"/>
      <protection hidden="1"/>
    </xf>
    <xf numFmtId="0" fontId="5" fillId="0" borderId="8" xfId="6" applyFont="1" applyBorder="1" applyAlignment="1" applyProtection="1">
      <alignment horizontal="center" vertical="center"/>
      <protection hidden="1"/>
    </xf>
    <xf numFmtId="0" fontId="5" fillId="0" borderId="63" xfId="6" applyFont="1" applyBorder="1" applyAlignment="1" applyProtection="1">
      <alignment horizontal="center" vertical="center"/>
      <protection hidden="1"/>
    </xf>
    <xf numFmtId="0" fontId="10" fillId="0" borderId="67" xfId="6" applyFont="1" applyBorder="1" applyAlignment="1" applyProtection="1">
      <alignment horizontal="center" vertical="center"/>
      <protection hidden="1"/>
    </xf>
    <xf numFmtId="0" fontId="10" fillId="0" borderId="68" xfId="6" applyFont="1" applyBorder="1" applyAlignment="1" applyProtection="1">
      <alignment horizontal="center" vertical="center"/>
      <protection hidden="1"/>
    </xf>
    <xf numFmtId="0" fontId="10" fillId="0" borderId="69" xfId="6" applyFont="1" applyBorder="1" applyAlignment="1" applyProtection="1">
      <alignment horizontal="center" vertical="center"/>
      <protection hidden="1"/>
    </xf>
    <xf numFmtId="0" fontId="14" fillId="0" borderId="0" xfId="6" applyFont="1" applyFill="1" applyBorder="1" applyAlignment="1" applyProtection="1">
      <alignment horizontal="left" vertical="center" wrapText="1"/>
      <protection locked="0"/>
    </xf>
    <xf numFmtId="0" fontId="10" fillId="0" borderId="19" xfId="6" applyFont="1" applyBorder="1" applyAlignment="1" applyProtection="1">
      <alignment horizontal="center" vertical="center"/>
      <protection hidden="1"/>
    </xf>
    <xf numFmtId="0" fontId="10" fillId="0" borderId="0" xfId="6" applyFont="1" applyBorder="1" applyAlignment="1" applyProtection="1">
      <alignment horizontal="center" vertical="center"/>
      <protection hidden="1"/>
    </xf>
    <xf numFmtId="0" fontId="10" fillId="0" borderId="65" xfId="6" applyFont="1" applyBorder="1" applyAlignment="1" applyProtection="1">
      <alignment horizontal="center" vertical="center"/>
      <protection hidden="1"/>
    </xf>
    <xf numFmtId="0" fontId="5" fillId="0" borderId="11" xfId="6" applyFont="1" applyBorder="1" applyAlignment="1" applyProtection="1">
      <alignment horizontal="center" vertical="center"/>
      <protection hidden="1"/>
    </xf>
    <xf numFmtId="0" fontId="5" fillId="0" borderId="12" xfId="6" applyFont="1" applyBorder="1" applyAlignment="1" applyProtection="1">
      <alignment horizontal="center" vertical="center"/>
      <protection hidden="1"/>
    </xf>
    <xf numFmtId="0" fontId="5" fillId="0" borderId="72" xfId="6" applyFont="1" applyBorder="1" applyAlignment="1" applyProtection="1">
      <alignment horizontal="center" vertical="center"/>
      <protection hidden="1"/>
    </xf>
    <xf numFmtId="0" fontId="5" fillId="0" borderId="19" xfId="6" applyFont="1" applyBorder="1" applyAlignment="1" applyProtection="1">
      <alignment horizontal="center" vertical="center"/>
      <protection hidden="1"/>
    </xf>
    <xf numFmtId="0" fontId="5" fillId="0" borderId="53" xfId="6" applyFont="1" applyBorder="1" applyAlignment="1">
      <alignment horizontal="center"/>
    </xf>
    <xf numFmtId="0" fontId="5" fillId="0" borderId="54" xfId="6" applyFont="1" applyBorder="1" applyAlignment="1">
      <alignment horizontal="center"/>
    </xf>
    <xf numFmtId="0" fontId="6" fillId="2" borderId="113" xfId="6" applyFont="1" applyFill="1" applyBorder="1" applyAlignment="1">
      <alignment horizontal="left"/>
    </xf>
    <xf numFmtId="0" fontId="6" fillId="2" borderId="114" xfId="6" applyFont="1" applyFill="1" applyBorder="1" applyAlignment="1">
      <alignment horizontal="left"/>
    </xf>
    <xf numFmtId="0" fontId="5" fillId="0" borderId="56" xfId="6" applyFont="1" applyFill="1" applyBorder="1" applyAlignment="1">
      <alignment horizontal="left"/>
    </xf>
    <xf numFmtId="0" fontId="5" fillId="0" borderId="50" xfId="6" applyFont="1" applyFill="1" applyBorder="1" applyAlignment="1">
      <alignment horizontal="left"/>
    </xf>
    <xf numFmtId="4" fontId="10" fillId="3" borderId="50" xfId="6" applyNumberFormat="1" applyFont="1" applyFill="1" applyBorder="1" applyAlignment="1" applyProtection="1">
      <alignment horizontal="center" vertical="center" wrapText="1"/>
      <protection locked="0"/>
    </xf>
    <xf numFmtId="4" fontId="10" fillId="3" borderId="52" xfId="6" applyNumberFormat="1" applyFont="1" applyFill="1" applyBorder="1" applyAlignment="1" applyProtection="1">
      <alignment horizontal="center" vertical="center" wrapText="1"/>
      <protection locked="0"/>
    </xf>
    <xf numFmtId="0" fontId="10" fillId="2" borderId="46" xfId="6" applyFont="1" applyFill="1" applyBorder="1" applyAlignment="1" applyProtection="1">
      <alignment horizontal="left" vertical="center" wrapText="1"/>
      <protection locked="0"/>
    </xf>
    <xf numFmtId="0" fontId="10" fillId="2" borderId="47" xfId="6" applyFont="1" applyFill="1" applyBorder="1" applyAlignment="1" applyProtection="1">
      <alignment horizontal="left" vertical="center" wrapText="1"/>
      <protection locked="0"/>
    </xf>
    <xf numFmtId="0" fontId="8" fillId="2" borderId="114" xfId="6" applyFont="1" applyFill="1" applyBorder="1" applyAlignment="1">
      <alignment horizontal="center" vertical="center" wrapText="1"/>
    </xf>
    <xf numFmtId="0" fontId="8" fillId="2" borderId="115" xfId="6" applyFont="1" applyFill="1" applyBorder="1" applyAlignment="1">
      <alignment horizontal="center" vertical="center" wrapText="1"/>
    </xf>
    <xf numFmtId="4" fontId="10" fillId="6" borderId="48" xfId="6" applyNumberFormat="1" applyFont="1" applyFill="1" applyBorder="1" applyAlignment="1" applyProtection="1">
      <alignment horizontal="center" vertical="center" wrapText="1"/>
    </xf>
    <xf numFmtId="0" fontId="9" fillId="0" borderId="49" xfId="6" applyFont="1" applyBorder="1" applyAlignment="1" applyProtection="1">
      <alignment horizontal="left" vertical="center" wrapText="1"/>
      <protection locked="0"/>
    </xf>
    <xf numFmtId="0" fontId="9" fillId="0" borderId="9" xfId="6" applyFont="1" applyBorder="1" applyAlignment="1" applyProtection="1">
      <alignment horizontal="left" vertical="center" wrapText="1"/>
      <protection locked="0"/>
    </xf>
    <xf numFmtId="0" fontId="6" fillId="0" borderId="108" xfId="6" applyFont="1" applyBorder="1" applyAlignment="1">
      <alignment horizontal="center" vertical="center" wrapText="1"/>
    </xf>
    <xf numFmtId="0" fontId="6" fillId="0" borderId="107" xfId="6" applyFont="1" applyBorder="1" applyAlignment="1">
      <alignment horizontal="center" vertical="center" wrapText="1"/>
    </xf>
    <xf numFmtId="0" fontId="6" fillId="0" borderId="106" xfId="6" applyFont="1" applyBorder="1" applyAlignment="1">
      <alignment horizontal="center" vertical="center" wrapText="1"/>
    </xf>
    <xf numFmtId="0" fontId="6" fillId="3" borderId="108" xfId="6" applyFont="1" applyFill="1" applyBorder="1" applyAlignment="1">
      <alignment horizontal="center"/>
    </xf>
    <xf numFmtId="0" fontId="6" fillId="3" borderId="107" xfId="6" applyFont="1" applyFill="1" applyBorder="1" applyAlignment="1">
      <alignment horizontal="center"/>
    </xf>
    <xf numFmtId="0" fontId="6" fillId="3" borderId="106" xfId="6" applyFont="1" applyFill="1" applyBorder="1" applyAlignment="1">
      <alignment horizontal="center"/>
    </xf>
    <xf numFmtId="0" fontId="6" fillId="2" borderId="118" xfId="6" applyFont="1" applyFill="1" applyBorder="1" applyAlignment="1">
      <alignment horizontal="left"/>
    </xf>
    <xf numFmtId="0" fontId="8" fillId="2" borderId="125" xfId="6" applyFont="1" applyFill="1" applyBorder="1" applyAlignment="1">
      <alignment horizontal="center" vertical="center" wrapText="1"/>
    </xf>
    <xf numFmtId="0" fontId="8" fillId="2" borderId="126" xfId="6" applyFont="1" applyFill="1" applyBorder="1" applyAlignment="1">
      <alignment horizontal="center" vertical="center" wrapText="1"/>
    </xf>
    <xf numFmtId="0" fontId="6" fillId="2" borderId="19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0" fontId="6" fillId="2" borderId="65" xfId="6" applyFont="1" applyFill="1" applyBorder="1" applyAlignment="1">
      <alignment horizontal="center"/>
    </xf>
    <xf numFmtId="10" fontId="12" fillId="3" borderId="50" xfId="15" applyNumberFormat="1" applyFont="1" applyFill="1" applyBorder="1" applyAlignment="1" applyProtection="1">
      <alignment horizontal="center" vertical="center"/>
    </xf>
    <xf numFmtId="10" fontId="12" fillId="3" borderId="52" xfId="15" applyNumberFormat="1" applyFont="1" applyFill="1" applyBorder="1" applyAlignment="1" applyProtection="1">
      <alignment horizontal="center" vertical="center"/>
    </xf>
    <xf numFmtId="0" fontId="5" fillId="0" borderId="62" xfId="6" applyFont="1" applyFill="1" applyBorder="1" applyAlignment="1">
      <alignment horizontal="left"/>
    </xf>
    <xf numFmtId="0" fontId="5" fillId="0" borderId="60" xfId="6" applyFont="1" applyFill="1" applyBorder="1" applyAlignment="1">
      <alignment horizontal="left"/>
    </xf>
    <xf numFmtId="0" fontId="5" fillId="0" borderId="119" xfId="6" applyFont="1" applyFill="1" applyBorder="1" applyAlignment="1">
      <alignment horizontal="left"/>
    </xf>
    <xf numFmtId="0" fontId="5" fillId="0" borderId="57" xfId="6" applyFont="1" applyFill="1" applyBorder="1" applyAlignment="1">
      <alignment horizontal="left"/>
    </xf>
    <xf numFmtId="0" fontId="8" fillId="2" borderId="114" xfId="6" applyFont="1" applyFill="1" applyBorder="1" applyAlignment="1">
      <alignment horizontal="center" vertical="center"/>
    </xf>
    <xf numFmtId="0" fontId="8" fillId="2" borderId="115" xfId="6" applyFont="1" applyFill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5" fillId="0" borderId="49" xfId="6" applyFont="1" applyFill="1" applyBorder="1" applyAlignment="1">
      <alignment horizontal="center"/>
    </xf>
    <xf numFmtId="0" fontId="5" fillId="0" borderId="9" xfId="6" applyFont="1" applyFill="1" applyBorder="1" applyAlignment="1">
      <alignment horizontal="center"/>
    </xf>
    <xf numFmtId="0" fontId="5" fillId="0" borderId="58" xfId="6" applyFont="1" applyFill="1" applyBorder="1" applyAlignment="1">
      <alignment horizontal="center"/>
    </xf>
    <xf numFmtId="0" fontId="5" fillId="0" borderId="57" xfId="6" applyFont="1" applyFill="1" applyBorder="1" applyAlignment="1">
      <alignment horizontal="center"/>
    </xf>
    <xf numFmtId="0" fontId="5" fillId="0" borderId="93" xfId="6" applyFont="1" applyFill="1" applyBorder="1" applyAlignment="1">
      <alignment horizontal="center"/>
    </xf>
    <xf numFmtId="0" fontId="5" fillId="0" borderId="83" xfId="6" applyFont="1" applyFill="1" applyBorder="1" applyAlignment="1">
      <alignment horizontal="center"/>
    </xf>
    <xf numFmtId="0" fontId="5" fillId="0" borderId="84" xfId="6" applyFont="1" applyFill="1" applyBorder="1" applyAlignment="1">
      <alignment horizontal="center"/>
    </xf>
    <xf numFmtId="4" fontId="5" fillId="6" borderId="85" xfId="6" applyNumberFormat="1" applyFont="1" applyFill="1" applyBorder="1" applyAlignment="1">
      <alignment horizontal="center"/>
    </xf>
    <xf numFmtId="0" fontId="5" fillId="6" borderId="94" xfId="6" applyFont="1" applyFill="1" applyBorder="1" applyAlignment="1">
      <alignment horizontal="center"/>
    </xf>
    <xf numFmtId="0" fontId="5" fillId="0" borderId="59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/>
    </xf>
    <xf numFmtId="0" fontId="5" fillId="0" borderId="68" xfId="6" applyFont="1" applyFill="1" applyBorder="1" applyAlignment="1">
      <alignment horizontal="center"/>
    </xf>
    <xf numFmtId="0" fontId="5" fillId="0" borderId="69" xfId="6" applyFont="1" applyFill="1" applyBorder="1" applyAlignment="1">
      <alignment horizontal="center"/>
    </xf>
    <xf numFmtId="0" fontId="5" fillId="0" borderId="35" xfId="6" applyFont="1" applyBorder="1" applyAlignment="1">
      <alignment horizontal="center"/>
    </xf>
    <xf numFmtId="0" fontId="5" fillId="0" borderId="32" xfId="6" applyFont="1" applyBorder="1" applyAlignment="1">
      <alignment horizontal="center"/>
    </xf>
    <xf numFmtId="0" fontId="5" fillId="0" borderId="66" xfId="6" applyFont="1" applyFill="1" applyBorder="1" applyAlignment="1">
      <alignment horizontal="center"/>
    </xf>
    <xf numFmtId="0" fontId="5" fillId="0" borderId="8" xfId="6" applyFont="1" applyFill="1" applyBorder="1" applyAlignment="1">
      <alignment horizontal="center"/>
    </xf>
    <xf numFmtId="0" fontId="5" fillId="0" borderId="63" xfId="6" applyFont="1" applyFill="1" applyBorder="1" applyAlignment="1">
      <alignment horizontal="center"/>
    </xf>
    <xf numFmtId="0" fontId="6" fillId="3" borderId="53" xfId="6" applyFont="1" applyFill="1" applyBorder="1" applyAlignment="1">
      <alignment horizontal="center"/>
    </xf>
    <xf numFmtId="0" fontId="5" fillId="3" borderId="54" xfId="6" applyFont="1" applyFill="1" applyBorder="1" applyAlignment="1">
      <alignment horizontal="center"/>
    </xf>
    <xf numFmtId="0" fontId="5" fillId="3" borderId="55" xfId="6" applyFont="1" applyFill="1" applyBorder="1" applyAlignment="1">
      <alignment horizontal="center"/>
    </xf>
    <xf numFmtId="1" fontId="8" fillId="2" borderId="91" xfId="6" applyNumberFormat="1" applyFont="1" applyFill="1" applyBorder="1" applyAlignment="1" applyProtection="1">
      <alignment horizontal="center" vertical="center" wrapText="1"/>
      <protection locked="0"/>
    </xf>
    <xf numFmtId="1" fontId="8" fillId="2" borderId="79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82" xfId="6" applyFont="1" applyFill="1" applyBorder="1" applyAlignment="1">
      <alignment horizontal="center"/>
    </xf>
    <xf numFmtId="0" fontId="5" fillId="0" borderId="92" xfId="6" applyFont="1" applyFill="1" applyBorder="1" applyAlignment="1">
      <alignment horizontal="center"/>
    </xf>
    <xf numFmtId="0" fontId="5" fillId="0" borderId="56" xfId="6" applyFont="1" applyFill="1" applyBorder="1" applyAlignment="1">
      <alignment horizontal="center"/>
    </xf>
    <xf numFmtId="0" fontId="5" fillId="0" borderId="50" xfId="6" applyFont="1" applyFill="1" applyBorder="1" applyAlignment="1">
      <alignment horizontal="center"/>
    </xf>
    <xf numFmtId="3" fontId="9" fillId="3" borderId="50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52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62" xfId="6" applyFont="1" applyFill="1" applyBorder="1" applyAlignment="1">
      <alignment horizontal="center"/>
    </xf>
    <xf numFmtId="0" fontId="5" fillId="0" borderId="60" xfId="6" applyFont="1" applyFill="1" applyBorder="1" applyAlignment="1">
      <alignment horizontal="center"/>
    </xf>
    <xf numFmtId="3" fontId="9" fillId="3" borderId="60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6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56" xfId="6" applyFont="1" applyFill="1" applyBorder="1" applyAlignment="1" applyProtection="1">
      <alignment horizontal="left" vertical="center" wrapText="1"/>
      <protection locked="0"/>
    </xf>
    <xf numFmtId="0" fontId="6" fillId="2" borderId="50" xfId="6" applyFont="1" applyFill="1" applyBorder="1" applyAlignment="1" applyProtection="1">
      <alignment horizontal="left" vertical="center" wrapText="1"/>
      <protection locked="0"/>
    </xf>
    <xf numFmtId="0" fontId="6" fillId="2" borderId="52" xfId="6" applyFont="1" applyFill="1" applyBorder="1" applyAlignment="1" applyProtection="1">
      <alignment horizontal="left" vertical="center" wrapText="1"/>
      <protection locked="0"/>
    </xf>
    <xf numFmtId="0" fontId="9" fillId="0" borderId="56" xfId="6" applyFont="1" applyBorder="1" applyAlignment="1" applyProtection="1">
      <alignment horizontal="center" vertical="center" wrapText="1"/>
      <protection locked="0"/>
    </xf>
    <xf numFmtId="0" fontId="9" fillId="0" borderId="50" xfId="6" applyFont="1" applyBorder="1" applyAlignment="1" applyProtection="1">
      <alignment horizontal="center" vertical="center" wrapText="1"/>
      <protection locked="0"/>
    </xf>
    <xf numFmtId="17" fontId="9" fillId="0" borderId="50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50" xfId="6" applyFont="1" applyFill="1" applyBorder="1" applyAlignment="1" applyProtection="1">
      <alignment horizontal="center" vertical="center" wrapText="1"/>
      <protection hidden="1"/>
    </xf>
    <xf numFmtId="0" fontId="9" fillId="0" borderId="81" xfId="6" applyFont="1" applyBorder="1" applyAlignment="1" applyProtection="1">
      <alignment horizontal="center" vertical="center" wrapText="1"/>
      <protection locked="0"/>
    </xf>
    <xf numFmtId="0" fontId="9" fillId="0" borderId="70" xfId="6" applyFont="1" applyBorder="1" applyAlignment="1" applyProtection="1">
      <alignment horizontal="center" vertical="center" wrapText="1"/>
      <protection locked="0"/>
    </xf>
    <xf numFmtId="0" fontId="9" fillId="0" borderId="70" xfId="6" applyFont="1" applyFill="1" applyBorder="1" applyAlignment="1" applyProtection="1">
      <alignment horizontal="center" vertical="center" wrapText="1"/>
      <protection hidden="1"/>
    </xf>
    <xf numFmtId="0" fontId="8" fillId="2" borderId="86" xfId="6" applyFont="1" applyFill="1" applyBorder="1" applyAlignment="1">
      <alignment horizontal="center" vertical="center"/>
    </xf>
    <xf numFmtId="0" fontId="8" fillId="2" borderId="87" xfId="6" applyFont="1" applyFill="1" applyBorder="1" applyAlignment="1">
      <alignment horizontal="center" vertical="center"/>
    </xf>
    <xf numFmtId="0" fontId="6" fillId="3" borderId="88" xfId="6" applyFont="1" applyFill="1" applyBorder="1" applyAlignment="1">
      <alignment horizontal="center"/>
    </xf>
    <xf numFmtId="0" fontId="6" fillId="3" borderId="89" xfId="6" applyFont="1" applyFill="1" applyBorder="1" applyAlignment="1">
      <alignment horizontal="center"/>
    </xf>
    <xf numFmtId="0" fontId="6" fillId="3" borderId="90" xfId="6" applyFont="1" applyFill="1" applyBorder="1" applyAlignment="1">
      <alignment horizontal="center"/>
    </xf>
    <xf numFmtId="0" fontId="6" fillId="2" borderId="81" xfId="6" applyFont="1" applyFill="1" applyBorder="1" applyAlignment="1" applyProtection="1">
      <alignment horizontal="left" vertical="center" wrapText="1"/>
      <protection locked="0"/>
    </xf>
    <xf numFmtId="0" fontId="6" fillId="2" borderId="70" xfId="6" applyFont="1" applyFill="1" applyBorder="1" applyAlignment="1" applyProtection="1">
      <alignment horizontal="left" vertical="center" wrapText="1"/>
      <protection locked="0"/>
    </xf>
    <xf numFmtId="3" fontId="9" fillId="6" borderId="70" xfId="6" applyNumberFormat="1" applyFont="1" applyFill="1" applyBorder="1" applyAlignment="1" applyProtection="1">
      <alignment horizontal="center" vertical="center" wrapText="1"/>
      <protection locked="0"/>
    </xf>
    <xf numFmtId="3" fontId="9" fillId="6" borderId="64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73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74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80" xfId="6" applyFont="1" applyBorder="1" applyAlignment="1" applyProtection="1">
      <alignment horizontal="center" vertical="center" wrapText="1"/>
      <protection locked="0"/>
    </xf>
    <xf numFmtId="0" fontId="9" fillId="0" borderId="73" xfId="6" applyFont="1" applyBorder="1" applyAlignment="1" applyProtection="1">
      <alignment horizontal="center" vertical="center" wrapText="1"/>
      <protection locked="0"/>
    </xf>
    <xf numFmtId="0" fontId="9" fillId="0" borderId="73" xfId="6" applyFont="1" applyFill="1" applyBorder="1" applyAlignment="1" applyProtection="1">
      <alignment horizontal="center" vertical="center" wrapText="1"/>
      <protection hidden="1"/>
    </xf>
    <xf numFmtId="3" fontId="9" fillId="3" borderId="70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64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78" xfId="6" applyFont="1" applyFill="1" applyBorder="1" applyAlignment="1" applyProtection="1">
      <alignment horizontal="left" vertical="center" wrapText="1"/>
      <protection locked="0"/>
    </xf>
    <xf numFmtId="0" fontId="6" fillId="2" borderId="75" xfId="6" applyFont="1" applyFill="1" applyBorder="1" applyAlignment="1" applyProtection="1">
      <alignment horizontal="left" vertical="center" wrapText="1"/>
      <protection locked="0"/>
    </xf>
    <xf numFmtId="1" fontId="8" fillId="2" borderId="75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81" xfId="6" applyFont="1" applyFill="1" applyBorder="1" applyAlignment="1">
      <alignment horizontal="center"/>
    </xf>
    <xf numFmtId="0" fontId="5" fillId="0" borderId="70" xfId="6" applyFont="1" applyFill="1" applyBorder="1" applyAlignment="1">
      <alignment horizontal="center"/>
    </xf>
    <xf numFmtId="0" fontId="5" fillId="0" borderId="76" xfId="6" applyFont="1" applyBorder="1" applyAlignment="1">
      <alignment horizontal="center"/>
    </xf>
    <xf numFmtId="0" fontId="5" fillId="0" borderId="44" xfId="6" applyFont="1" applyBorder="1" applyAlignment="1">
      <alignment horizontal="center"/>
    </xf>
    <xf numFmtId="0" fontId="6" fillId="2" borderId="88" xfId="6" applyFont="1" applyFill="1" applyBorder="1" applyAlignment="1">
      <alignment horizontal="left"/>
    </xf>
    <xf numFmtId="0" fontId="6" fillId="2" borderId="89" xfId="6" applyFont="1" applyFill="1" applyBorder="1" applyAlignment="1">
      <alignment horizontal="left"/>
    </xf>
    <xf numFmtId="0" fontId="8" fillId="2" borderId="89" xfId="6" applyFont="1" applyFill="1" applyBorder="1" applyAlignment="1">
      <alignment horizontal="center" vertical="center" wrapText="1"/>
    </xf>
    <xf numFmtId="0" fontId="8" fillId="2" borderId="90" xfId="6" applyFont="1" applyFill="1" applyBorder="1" applyAlignment="1">
      <alignment horizontal="center" vertical="center" wrapText="1"/>
    </xf>
    <xf numFmtId="0" fontId="9" fillId="0" borderId="74" xfId="6" applyFont="1" applyBorder="1" applyAlignment="1" applyProtection="1">
      <alignment horizontal="center" vertical="center" wrapText="1"/>
      <protection locked="0"/>
    </xf>
    <xf numFmtId="0" fontId="8" fillId="2" borderId="75" xfId="6" applyFont="1" applyFill="1" applyBorder="1" applyAlignment="1">
      <alignment horizontal="center" vertical="center"/>
    </xf>
    <xf numFmtId="0" fontId="8" fillId="2" borderId="79" xfId="6" applyFont="1" applyFill="1" applyBorder="1" applyAlignment="1">
      <alignment horizontal="center" vertical="center"/>
    </xf>
    <xf numFmtId="0" fontId="5" fillId="0" borderId="81" xfId="6" applyFont="1" applyFill="1" applyBorder="1" applyAlignment="1">
      <alignment horizontal="left"/>
    </xf>
    <xf numFmtId="0" fontId="5" fillId="0" borderId="70" xfId="6" applyFont="1" applyFill="1" applyBorder="1" applyAlignment="1">
      <alignment horizontal="left"/>
    </xf>
    <xf numFmtId="3" fontId="10" fillId="6" borderId="70" xfId="6" applyNumberFormat="1" applyFont="1" applyFill="1" applyBorder="1" applyAlignment="1" applyProtection="1">
      <alignment horizontal="center" vertical="center" wrapText="1"/>
      <protection locked="0"/>
    </xf>
    <xf numFmtId="3" fontId="10" fillId="6" borderId="64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78" xfId="6" applyFont="1" applyFill="1" applyBorder="1" applyAlignment="1">
      <alignment horizontal="left"/>
    </xf>
    <xf numFmtId="0" fontId="6" fillId="2" borderId="75" xfId="6" applyFont="1" applyFill="1" applyBorder="1" applyAlignment="1">
      <alignment horizontal="left"/>
    </xf>
    <xf numFmtId="0" fontId="6" fillId="3" borderId="19" xfId="6" applyFont="1" applyFill="1" applyBorder="1" applyAlignment="1">
      <alignment horizontal="center"/>
    </xf>
    <xf numFmtId="0" fontId="6" fillId="3" borderId="0" xfId="6" applyFont="1" applyFill="1" applyBorder="1" applyAlignment="1">
      <alignment horizontal="center"/>
    </xf>
    <xf numFmtId="0" fontId="6" fillId="0" borderId="19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7" fillId="0" borderId="36" xfId="6" applyFont="1" applyBorder="1" applyAlignment="1">
      <alignment horizontal="center"/>
    </xf>
    <xf numFmtId="0" fontId="7" fillId="0" borderId="106" xfId="6" applyFont="1" applyBorder="1" applyAlignment="1">
      <alignment horizontal="center"/>
    </xf>
    <xf numFmtId="0" fontId="6" fillId="0" borderId="108" xfId="6" applyFont="1" applyBorder="1" applyAlignment="1">
      <alignment horizontal="center"/>
    </xf>
    <xf numFmtId="0" fontId="6" fillId="0" borderId="107" xfId="6" applyFont="1" applyBorder="1" applyAlignment="1">
      <alignment horizontal="center"/>
    </xf>
    <xf numFmtId="0" fontId="6" fillId="0" borderId="26" xfId="6" applyFont="1" applyBorder="1" applyAlignment="1">
      <alignment horizontal="center"/>
    </xf>
    <xf numFmtId="0" fontId="8" fillId="2" borderId="88" xfId="6" applyFont="1" applyFill="1" applyBorder="1" applyAlignment="1">
      <alignment horizontal="center" vertical="center" wrapText="1"/>
    </xf>
    <xf numFmtId="3" fontId="10" fillId="6" borderId="81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56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78" xfId="6" applyFont="1" applyFill="1" applyBorder="1" applyAlignment="1">
      <alignment horizontal="center" vertical="center"/>
    </xf>
    <xf numFmtId="3" fontId="9" fillId="3" borderId="80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124" xfId="6" applyFont="1" applyFill="1" applyBorder="1" applyAlignment="1">
      <alignment horizontal="center" vertical="center"/>
    </xf>
    <xf numFmtId="3" fontId="9" fillId="3" borderId="81" xfId="6" applyNumberFormat="1" applyFont="1" applyFill="1" applyBorder="1" applyAlignment="1" applyProtection="1">
      <alignment horizontal="center" vertical="center" wrapText="1"/>
      <protection locked="0"/>
    </xf>
    <xf numFmtId="1" fontId="8" fillId="2" borderId="78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23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10" fontId="12" fillId="3" borderId="15" xfId="6" applyNumberFormat="1" applyFont="1" applyFill="1" applyBorder="1" applyAlignment="1" applyProtection="1">
      <alignment horizontal="center" vertical="center"/>
    </xf>
    <xf numFmtId="10" fontId="12" fillId="3" borderId="16" xfId="6" applyNumberFormat="1" applyFont="1" applyFill="1" applyBorder="1" applyAlignment="1" applyProtection="1">
      <alignment horizontal="center" vertical="center"/>
    </xf>
    <xf numFmtId="10" fontId="12" fillId="3" borderId="76" xfId="6" applyNumberFormat="1" applyFont="1" applyFill="1" applyBorder="1" applyAlignment="1" applyProtection="1">
      <alignment horizontal="center" vertical="center"/>
    </xf>
    <xf numFmtId="10" fontId="12" fillId="3" borderId="45" xfId="6" applyNumberFormat="1" applyFont="1" applyFill="1" applyBorder="1" applyAlignment="1" applyProtection="1">
      <alignment horizontal="center" vertical="center"/>
    </xf>
    <xf numFmtId="10" fontId="12" fillId="3" borderId="95" xfId="6" applyNumberFormat="1" applyFont="1" applyFill="1" applyBorder="1" applyAlignment="1" applyProtection="1">
      <alignment horizontal="center" vertical="center"/>
    </xf>
    <xf numFmtId="10" fontId="12" fillId="3" borderId="20" xfId="6" applyNumberFormat="1" applyFont="1" applyFill="1" applyBorder="1" applyAlignment="1" applyProtection="1">
      <alignment horizontal="center" vertical="center"/>
    </xf>
    <xf numFmtId="10" fontId="12" fillId="3" borderId="96" xfId="6" applyNumberFormat="1" applyFont="1" applyFill="1" applyBorder="1" applyAlignment="1" applyProtection="1">
      <alignment horizontal="center" vertical="center"/>
    </xf>
    <xf numFmtId="10" fontId="12" fillId="3" borderId="97" xfId="6" applyNumberFormat="1" applyFont="1" applyFill="1" applyBorder="1" applyAlignment="1" applyProtection="1">
      <alignment horizontal="center" vertical="center"/>
    </xf>
    <xf numFmtId="10" fontId="12" fillId="3" borderId="17" xfId="6" applyNumberFormat="1" applyFont="1" applyFill="1" applyBorder="1" applyAlignment="1" applyProtection="1">
      <alignment horizontal="center" vertical="center"/>
    </xf>
    <xf numFmtId="10" fontId="12" fillId="3" borderId="18" xfId="6" applyNumberFormat="1" applyFont="1" applyFill="1" applyBorder="1" applyAlignment="1" applyProtection="1">
      <alignment horizontal="center" vertical="center"/>
    </xf>
    <xf numFmtId="0" fontId="8" fillId="2" borderId="103" xfId="6" applyFont="1" applyFill="1" applyBorder="1" applyAlignment="1">
      <alignment horizontal="center" vertical="center"/>
    </xf>
    <xf numFmtId="0" fontId="8" fillId="2" borderId="104" xfId="6" applyFont="1" applyFill="1" applyBorder="1" applyAlignment="1">
      <alignment horizontal="center" vertical="center"/>
    </xf>
    <xf numFmtId="0" fontId="8" fillId="2" borderId="13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10" fontId="12" fillId="3" borderId="102" xfId="6" applyNumberFormat="1" applyFont="1" applyFill="1" applyBorder="1" applyAlignment="1" applyProtection="1">
      <alignment horizontal="center" vertical="center"/>
    </xf>
    <xf numFmtId="10" fontId="12" fillId="3" borderId="117" xfId="6" applyNumberFormat="1" applyFont="1" applyFill="1" applyBorder="1" applyAlignment="1" applyProtection="1">
      <alignment horizontal="center" vertical="center"/>
    </xf>
    <xf numFmtId="10" fontId="12" fillId="3" borderId="15" xfId="15" applyNumberFormat="1" applyFont="1" applyFill="1" applyBorder="1" applyAlignment="1" applyProtection="1">
      <alignment horizontal="center" vertical="center"/>
    </xf>
    <xf numFmtId="10" fontId="12" fillId="3" borderId="16" xfId="15" applyNumberFormat="1" applyFont="1" applyFill="1" applyBorder="1" applyAlignment="1" applyProtection="1">
      <alignment horizontal="center" vertical="center"/>
    </xf>
    <xf numFmtId="171" fontId="12" fillId="3" borderId="15" xfId="6" applyNumberFormat="1" applyFont="1" applyFill="1" applyBorder="1" applyAlignment="1" applyProtection="1">
      <alignment horizontal="center" vertical="center"/>
    </xf>
    <xf numFmtId="171" fontId="12" fillId="3" borderId="16" xfId="6" applyNumberFormat="1" applyFont="1" applyFill="1" applyBorder="1" applyAlignment="1" applyProtection="1">
      <alignment horizontal="center" vertical="center"/>
    </xf>
    <xf numFmtId="171" fontId="12" fillId="3" borderId="76" xfId="6" applyNumberFormat="1" applyFont="1" applyFill="1" applyBorder="1" applyAlignment="1" applyProtection="1">
      <alignment horizontal="center" vertical="center"/>
    </xf>
    <xf numFmtId="171" fontId="12" fillId="3" borderId="45" xfId="6" applyNumberFormat="1" applyFont="1" applyFill="1" applyBorder="1" applyAlignment="1" applyProtection="1">
      <alignment horizontal="center" vertical="center"/>
    </xf>
    <xf numFmtId="171" fontId="12" fillId="3" borderId="95" xfId="6" applyNumberFormat="1" applyFont="1" applyFill="1" applyBorder="1" applyAlignment="1" applyProtection="1">
      <alignment horizontal="center" vertical="center"/>
    </xf>
    <xf numFmtId="171" fontId="12" fillId="3" borderId="20" xfId="6" applyNumberFormat="1" applyFont="1" applyFill="1" applyBorder="1" applyAlignment="1" applyProtection="1">
      <alignment horizontal="center" vertical="center"/>
    </xf>
    <xf numFmtId="171" fontId="12" fillId="3" borderId="96" xfId="6" applyNumberFormat="1" applyFont="1" applyFill="1" applyBorder="1" applyAlignment="1" applyProtection="1">
      <alignment horizontal="center" vertical="center"/>
    </xf>
    <xf numFmtId="171" fontId="12" fillId="3" borderId="97" xfId="6" applyNumberFormat="1" applyFont="1" applyFill="1" applyBorder="1" applyAlignment="1" applyProtection="1">
      <alignment horizontal="center" vertical="center"/>
    </xf>
    <xf numFmtId="171" fontId="12" fillId="3" borderId="39" xfId="6" applyNumberFormat="1" applyFont="1" applyFill="1" applyBorder="1" applyAlignment="1" applyProtection="1">
      <alignment horizontal="center" vertical="center"/>
    </xf>
    <xf numFmtId="171" fontId="12" fillId="3" borderId="111" xfId="6" applyNumberFormat="1" applyFont="1" applyFill="1" applyBorder="1" applyAlignment="1" applyProtection="1">
      <alignment horizontal="center" vertical="center"/>
    </xf>
    <xf numFmtId="0" fontId="13" fillId="0" borderId="21" xfId="6" applyFont="1" applyBorder="1" applyAlignment="1" applyProtection="1">
      <alignment horizontal="center" vertical="center"/>
      <protection hidden="1"/>
    </xf>
    <xf numFmtId="0" fontId="5" fillId="0" borderId="15" xfId="6" applyFont="1" applyBorder="1" applyAlignment="1" applyProtection="1">
      <alignment horizontal="center" vertical="center"/>
      <protection hidden="1"/>
    </xf>
    <xf numFmtId="0" fontId="5" fillId="0" borderId="116" xfId="6" applyFont="1" applyBorder="1" applyAlignment="1" applyProtection="1">
      <alignment horizontal="center" vertical="center"/>
      <protection hidden="1"/>
    </xf>
    <xf numFmtId="0" fontId="5" fillId="0" borderId="102" xfId="6" applyFont="1" applyBorder="1" applyAlignment="1" applyProtection="1">
      <alignment horizontal="center" vertical="center"/>
      <protection hidden="1"/>
    </xf>
    <xf numFmtId="0" fontId="10" fillId="0" borderId="21" xfId="6" applyFont="1" applyBorder="1" applyAlignment="1" applyProtection="1">
      <alignment horizontal="center" vertical="center"/>
      <protection hidden="1"/>
    </xf>
    <xf numFmtId="0" fontId="10" fillId="0" borderId="15" xfId="6" applyFont="1" applyBorder="1" applyAlignment="1" applyProtection="1">
      <alignment horizontal="center" vertical="center"/>
      <protection hidden="1"/>
    </xf>
    <xf numFmtId="171" fontId="8" fillId="3" borderId="7" xfId="6" applyNumberFormat="1" applyFont="1" applyFill="1" applyBorder="1" applyAlignment="1" applyProtection="1">
      <alignment horizontal="center" vertical="center"/>
      <protection locked="0"/>
    </xf>
    <xf numFmtId="171" fontId="8" fillId="3" borderId="2" xfId="6" applyNumberFormat="1" applyFont="1" applyFill="1" applyBorder="1" applyAlignment="1" applyProtection="1">
      <alignment horizontal="center" vertical="center"/>
      <protection locked="0"/>
    </xf>
    <xf numFmtId="0" fontId="5" fillId="0" borderId="21" xfId="6" applyFont="1" applyBorder="1" applyAlignment="1" applyProtection="1">
      <alignment horizontal="center" vertical="center"/>
      <protection hidden="1"/>
    </xf>
    <xf numFmtId="0" fontId="9" fillId="0" borderId="21" xfId="6" applyFont="1" applyFill="1" applyBorder="1" applyAlignment="1" applyProtection="1">
      <alignment horizontal="left" vertical="center" wrapText="1"/>
      <protection hidden="1"/>
    </xf>
    <xf numFmtId="0" fontId="9" fillId="0" borderId="15" xfId="6" applyFont="1" applyFill="1" applyBorder="1" applyAlignment="1" applyProtection="1">
      <alignment horizontal="left" vertical="center" wrapText="1"/>
      <protection hidden="1"/>
    </xf>
    <xf numFmtId="0" fontId="9" fillId="0" borderId="23" xfId="6" applyFont="1" applyFill="1" applyBorder="1" applyAlignment="1" applyProtection="1">
      <alignment horizontal="left" vertical="center" wrapText="1"/>
      <protection hidden="1"/>
    </xf>
    <xf numFmtId="0" fontId="9" fillId="0" borderId="15" xfId="6" applyFont="1" applyFill="1" applyBorder="1" applyAlignment="1" applyProtection="1">
      <alignment horizontal="left" vertical="center"/>
      <protection hidden="1"/>
    </xf>
    <xf numFmtId="0" fontId="9" fillId="0" borderId="23" xfId="6" applyFont="1" applyFill="1" applyBorder="1" applyAlignment="1" applyProtection="1">
      <alignment horizontal="left" vertical="center"/>
      <protection hidden="1"/>
    </xf>
    <xf numFmtId="0" fontId="10" fillId="2" borderId="30" xfId="6" applyFont="1" applyFill="1" applyBorder="1" applyAlignment="1" applyProtection="1">
      <alignment horizontal="left" vertical="center"/>
      <protection hidden="1"/>
    </xf>
    <xf numFmtId="0" fontId="10" fillId="2" borderId="17" xfId="6" applyFont="1" applyFill="1" applyBorder="1" applyAlignment="1" applyProtection="1">
      <alignment horizontal="left" vertical="center"/>
      <protection hidden="1"/>
    </xf>
    <xf numFmtId="0" fontId="10" fillId="2" borderId="35" xfId="6" applyFont="1" applyFill="1" applyBorder="1" applyAlignment="1" applyProtection="1">
      <alignment horizontal="left" vertical="center"/>
      <protection hidden="1"/>
    </xf>
    <xf numFmtId="0" fontId="6" fillId="2" borderId="105" xfId="6" applyFont="1" applyFill="1" applyBorder="1" applyAlignment="1">
      <alignment horizontal="center"/>
    </xf>
    <xf numFmtId="0" fontId="6" fillId="2" borderId="103" xfId="6" applyFont="1" applyFill="1" applyBorder="1" applyAlignment="1">
      <alignment horizontal="center"/>
    </xf>
    <xf numFmtId="0" fontId="6" fillId="2" borderId="96" xfId="6" applyFont="1" applyFill="1" applyBorder="1" applyAlignment="1">
      <alignment horizontal="center"/>
    </xf>
    <xf numFmtId="0" fontId="8" fillId="2" borderId="105" xfId="6" applyFont="1" applyFill="1" applyBorder="1" applyAlignment="1">
      <alignment horizontal="center" vertical="center"/>
    </xf>
    <xf numFmtId="0" fontId="6" fillId="0" borderId="53" xfId="6" applyFont="1" applyBorder="1" applyAlignment="1">
      <alignment horizontal="center" vertical="center" wrapText="1"/>
    </xf>
    <xf numFmtId="0" fontId="6" fillId="0" borderId="54" xfId="6" applyFont="1" applyBorder="1" applyAlignment="1">
      <alignment horizontal="center" vertical="center" wrapText="1"/>
    </xf>
    <xf numFmtId="0" fontId="4" fillId="0" borderId="0" xfId="6" applyAlignment="1"/>
    <xf numFmtId="0" fontId="5" fillId="0" borderId="30" xfId="6" applyFont="1" applyBorder="1" applyAlignment="1" applyProtection="1">
      <alignment horizontal="center" vertical="center"/>
      <protection hidden="1"/>
    </xf>
    <xf numFmtId="0" fontId="5" fillId="0" borderId="17" xfId="6" applyFont="1" applyBorder="1" applyAlignment="1" applyProtection="1">
      <alignment horizontal="center" vertical="center"/>
      <protection hidden="1"/>
    </xf>
    <xf numFmtId="10" fontId="12" fillId="3" borderId="77" xfId="6" applyNumberFormat="1" applyFont="1" applyFill="1" applyBorder="1" applyAlignment="1" applyProtection="1">
      <alignment horizontal="center" vertical="center"/>
    </xf>
    <xf numFmtId="10" fontId="12" fillId="3" borderId="98" xfId="6" applyNumberFormat="1" applyFont="1" applyFill="1" applyBorder="1" applyAlignment="1" applyProtection="1">
      <alignment horizontal="center" vertical="center"/>
    </xf>
    <xf numFmtId="10" fontId="12" fillId="3" borderId="99" xfId="6" applyNumberFormat="1" applyFont="1" applyFill="1" applyBorder="1" applyAlignment="1" applyProtection="1">
      <alignment horizontal="center" vertical="center"/>
    </xf>
    <xf numFmtId="0" fontId="9" fillId="0" borderId="30" xfId="6" applyFont="1" applyBorder="1" applyAlignment="1" applyProtection="1">
      <alignment horizontal="center" vertical="center"/>
      <protection hidden="1"/>
    </xf>
    <xf numFmtId="0" fontId="10" fillId="0" borderId="17" xfId="6" applyFont="1" applyBorder="1" applyAlignment="1" applyProtection="1">
      <alignment horizontal="center" vertical="center"/>
      <protection hidden="1"/>
    </xf>
    <xf numFmtId="0" fontId="10" fillId="2" borderId="7" xfId="6" applyFont="1" applyFill="1" applyBorder="1" applyAlignment="1" applyProtection="1">
      <alignment horizontal="left" vertical="center"/>
      <protection hidden="1"/>
    </xf>
    <xf numFmtId="0" fontId="10" fillId="2" borderId="1" xfId="6" applyFont="1" applyFill="1" applyBorder="1" applyAlignment="1" applyProtection="1">
      <alignment horizontal="left" vertical="center"/>
      <protection hidden="1"/>
    </xf>
    <xf numFmtId="0" fontId="10" fillId="2" borderId="23" xfId="6" applyFont="1" applyFill="1" applyBorder="1" applyAlignment="1" applyProtection="1">
      <alignment horizontal="left" vertical="center"/>
      <protection hidden="1"/>
    </xf>
    <xf numFmtId="0" fontId="6" fillId="2" borderId="21" xfId="6" applyFont="1" applyFill="1" applyBorder="1" applyAlignment="1" applyProtection="1">
      <alignment horizontal="center" vertical="center"/>
      <protection hidden="1"/>
    </xf>
    <xf numFmtId="0" fontId="6" fillId="2" borderId="15" xfId="6" applyFont="1" applyFill="1" applyBorder="1" applyAlignment="1" applyProtection="1">
      <alignment horizontal="center" vertical="center"/>
      <protection hidden="1"/>
    </xf>
    <xf numFmtId="0" fontId="6" fillId="2" borderId="23" xfId="6" applyFont="1" applyFill="1" applyBorder="1" applyAlignment="1" applyProtection="1">
      <alignment horizontal="center" vertical="center"/>
      <protection hidden="1"/>
    </xf>
    <xf numFmtId="0" fontId="6" fillId="2" borderId="27" xfId="6" applyFont="1" applyFill="1" applyBorder="1" applyAlignment="1" applyProtection="1">
      <alignment horizontal="center" vertical="center"/>
      <protection hidden="1"/>
    </xf>
    <xf numFmtId="0" fontId="6" fillId="2" borderId="105" xfId="6" applyFont="1" applyFill="1" applyBorder="1" applyAlignment="1" applyProtection="1">
      <alignment horizontal="center" vertical="center"/>
      <protection hidden="1"/>
    </xf>
    <xf numFmtId="0" fontId="6" fillId="2" borderId="43" xfId="6" applyFont="1" applyFill="1" applyBorder="1" applyAlignment="1" applyProtection="1">
      <alignment horizontal="center" vertical="center"/>
      <protection hidden="1"/>
    </xf>
    <xf numFmtId="0" fontId="6" fillId="2" borderId="54" xfId="6" applyFont="1" applyFill="1" applyBorder="1" applyAlignment="1" applyProtection="1">
      <alignment horizontal="center" vertical="center"/>
      <protection hidden="1"/>
    </xf>
    <xf numFmtId="0" fontId="6" fillId="2" borderId="96" xfId="6" applyFont="1" applyFill="1" applyBorder="1" applyAlignment="1" applyProtection="1">
      <alignment horizontal="center" vertical="center"/>
      <protection hidden="1"/>
    </xf>
    <xf numFmtId="0" fontId="6" fillId="2" borderId="122" xfId="6" applyFont="1" applyFill="1" applyBorder="1" applyAlignment="1" applyProtection="1">
      <alignment horizontal="center" vertical="center"/>
      <protection hidden="1"/>
    </xf>
    <xf numFmtId="0" fontId="5" fillId="0" borderId="29" xfId="6" applyFont="1" applyBorder="1" applyAlignment="1">
      <alignment horizontal="center"/>
    </xf>
    <xf numFmtId="0" fontId="5" fillId="0" borderId="13" xfId="6" applyFont="1" applyBorder="1" applyAlignment="1">
      <alignment horizontal="center"/>
    </xf>
    <xf numFmtId="0" fontId="11" fillId="2" borderId="105" xfId="6" applyFont="1" applyFill="1" applyBorder="1" applyAlignment="1" applyProtection="1">
      <alignment horizontal="center" vertical="center"/>
      <protection hidden="1"/>
    </xf>
    <xf numFmtId="0" fontId="11" fillId="2" borderId="103" xfId="6" applyFont="1" applyFill="1" applyBorder="1" applyAlignment="1" applyProtection="1">
      <alignment horizontal="center" vertical="center"/>
      <protection hidden="1"/>
    </xf>
    <xf numFmtId="0" fontId="11" fillId="2" borderId="96" xfId="6" applyFont="1" applyFill="1" applyBorder="1" applyAlignment="1" applyProtection="1">
      <alignment horizontal="center" vertical="center"/>
      <protection hidden="1"/>
    </xf>
    <xf numFmtId="0" fontId="8" fillId="2" borderId="21" xfId="6" applyFont="1" applyFill="1" applyBorder="1" applyAlignment="1" applyProtection="1">
      <alignment horizontal="center" vertical="center"/>
      <protection hidden="1"/>
    </xf>
    <xf numFmtId="0" fontId="8" fillId="2" borderId="15" xfId="6" applyFont="1" applyFill="1" applyBorder="1" applyAlignment="1" applyProtection="1">
      <alignment horizontal="center" vertical="center"/>
      <protection hidden="1"/>
    </xf>
    <xf numFmtId="0" fontId="11" fillId="2" borderId="15" xfId="6" applyFont="1" applyFill="1" applyBorder="1" applyAlignment="1" applyProtection="1">
      <alignment horizontal="center" vertical="center"/>
      <protection hidden="1"/>
    </xf>
    <xf numFmtId="0" fontId="11" fillId="2" borderId="23" xfId="6" applyFont="1" applyFill="1" applyBorder="1" applyAlignment="1" applyProtection="1">
      <alignment horizontal="center" vertical="center"/>
      <protection hidden="1"/>
    </xf>
    <xf numFmtId="0" fontId="9" fillId="0" borderId="21" xfId="6" applyFont="1" applyFill="1" applyBorder="1" applyAlignment="1" applyProtection="1">
      <alignment horizontal="left" vertical="center"/>
      <protection hidden="1"/>
    </xf>
    <xf numFmtId="0" fontId="7" fillId="0" borderId="96" xfId="6" applyFont="1" applyFill="1" applyBorder="1" applyAlignment="1">
      <alignment horizontal="center"/>
    </xf>
    <xf numFmtId="0" fontId="7" fillId="0" borderId="97" xfId="6" applyFont="1" applyFill="1" applyBorder="1" applyAlignment="1">
      <alignment horizontal="center"/>
    </xf>
    <xf numFmtId="0" fontId="6" fillId="0" borderId="96" xfId="6" applyFont="1" applyBorder="1" applyAlignment="1">
      <alignment horizontal="center"/>
    </xf>
    <xf numFmtId="0" fontId="6" fillId="0" borderId="99" xfId="6" applyFont="1" applyBorder="1" applyAlignment="1">
      <alignment horizontal="center"/>
    </xf>
    <xf numFmtId="0" fontId="8" fillId="2" borderId="29" xfId="6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horizontal="center" vertical="center"/>
    </xf>
    <xf numFmtId="0" fontId="6" fillId="2" borderId="103" xfId="6" applyFont="1" applyFill="1" applyBorder="1" applyAlignment="1" applyProtection="1">
      <alignment horizontal="center" vertical="center"/>
      <protection hidden="1"/>
    </xf>
    <xf numFmtId="0" fontId="5" fillId="2" borderId="21" xfId="6" applyFont="1" applyFill="1" applyBorder="1" applyAlignment="1" applyProtection="1">
      <alignment horizontal="center" vertical="center"/>
      <protection hidden="1"/>
    </xf>
    <xf numFmtId="0" fontId="5" fillId="2" borderId="15" xfId="6" applyFont="1" applyFill="1" applyBorder="1" applyAlignment="1" applyProtection="1">
      <alignment horizontal="center" vertical="center"/>
      <protection hidden="1"/>
    </xf>
    <xf numFmtId="0" fontId="9" fillId="0" borderId="1" xfId="6" applyFont="1" applyFill="1" applyBorder="1" applyAlignment="1" applyProtection="1">
      <alignment horizontal="left" vertical="center"/>
      <protection hidden="1"/>
    </xf>
    <xf numFmtId="0" fontId="9" fillId="0" borderId="1" xfId="6" applyFont="1" applyFill="1" applyBorder="1" applyAlignment="1" applyProtection="1">
      <alignment horizontal="left" vertical="center" wrapText="1"/>
      <protection hidden="1"/>
    </xf>
    <xf numFmtId="0" fontId="8" fillId="2" borderId="16" xfId="6" applyFont="1" applyFill="1" applyBorder="1" applyAlignment="1">
      <alignment horizontal="center" vertical="center"/>
    </xf>
    <xf numFmtId="0" fontId="8" fillId="2" borderId="19" xfId="6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center" vertical="center"/>
    </xf>
    <xf numFmtId="0" fontId="9" fillId="0" borderId="30" xfId="6" applyFont="1" applyFill="1" applyBorder="1" applyAlignment="1" applyProtection="1">
      <alignment horizontal="left" vertical="center" wrapText="1"/>
      <protection hidden="1"/>
    </xf>
    <xf numFmtId="0" fontId="9" fillId="0" borderId="17" xfId="6" applyFont="1" applyFill="1" applyBorder="1" applyAlignment="1" applyProtection="1">
      <alignment horizontal="left" vertical="center" wrapText="1"/>
      <protection hidden="1"/>
    </xf>
    <xf numFmtId="0" fontId="9" fillId="0" borderId="35" xfId="6" applyFont="1" applyFill="1" applyBorder="1" applyAlignment="1" applyProtection="1">
      <alignment horizontal="left" vertical="center" wrapText="1"/>
      <protection hidden="1"/>
    </xf>
    <xf numFmtId="0" fontId="6" fillId="2" borderId="29" xfId="6" applyFont="1" applyFill="1" applyBorder="1" applyAlignment="1">
      <alignment horizontal="center"/>
    </xf>
    <xf numFmtId="0" fontId="6" fillId="2" borderId="13" xfId="6" applyFont="1" applyFill="1" applyBorder="1" applyAlignment="1">
      <alignment horizontal="center"/>
    </xf>
    <xf numFmtId="0" fontId="0" fillId="0" borderId="10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3" fillId="0" borderId="53" xfId="0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102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/>
    </xf>
    <xf numFmtId="0" fontId="0" fillId="0" borderId="102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02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0" fillId="0" borderId="37" xfId="0" applyBorder="1" applyAlignment="1">
      <alignment horizontal="left" vertical="center" wrapText="1"/>
    </xf>
    <xf numFmtId="0" fontId="0" fillId="0" borderId="102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3" xfId="0" applyBorder="1" applyAlignment="1">
      <alignment horizontal="left" vertical="center"/>
    </xf>
    <xf numFmtId="49" fontId="27" fillId="3" borderId="0" xfId="4" applyNumberFormat="1" applyFont="1" applyFill="1" applyBorder="1" applyAlignment="1" applyProtection="1">
      <alignment horizontal="center"/>
      <protection locked="0"/>
    </xf>
    <xf numFmtId="0" fontId="32" fillId="16" borderId="15" xfId="0" applyFont="1" applyFill="1" applyBorder="1" applyAlignment="1">
      <alignment horizontal="center" vertical="center" wrapText="1"/>
    </xf>
    <xf numFmtId="0" fontId="24" fillId="0" borderId="44" xfId="4" applyFont="1" applyBorder="1" applyAlignment="1" applyProtection="1">
      <alignment horizontal="center" wrapText="1"/>
      <protection locked="0"/>
    </xf>
    <xf numFmtId="0" fontId="6" fillId="16" borderId="15" xfId="0" applyFont="1" applyFill="1" applyBorder="1" applyAlignment="1">
      <alignment horizontal="left" vertical="center" wrapText="1" indent="4"/>
    </xf>
    <xf numFmtId="0" fontId="0" fillId="17" borderId="15" xfId="0" applyFill="1" applyBorder="1" applyAlignment="1">
      <alignment horizontal="left" wrapText="1"/>
    </xf>
  </cellXfs>
  <cellStyles count="16">
    <cellStyle name="Euro" xfId="1"/>
    <cellStyle name="Euro 2" xfId="9"/>
    <cellStyle name="Euro 3" xfId="14"/>
    <cellStyle name="Migliaia [0] 2" xfId="2"/>
    <cellStyle name="Migliaia 2" xfId="11"/>
    <cellStyle name="Normale" xfId="0" builtinId="0"/>
    <cellStyle name="Normale 2" xfId="3"/>
    <cellStyle name="Normale 3" xfId="4"/>
    <cellStyle name="Normale 4" xfId="5"/>
    <cellStyle name="Normale 5" xfId="6"/>
    <cellStyle name="Normale 6" xfId="12"/>
    <cellStyle name="Percentuale" xfId="15" builtinId="5"/>
    <cellStyle name="Percentuale 2" xfId="10"/>
    <cellStyle name="Percentuale 3" xfId="13"/>
    <cellStyle name="Valuta" xfId="8" builtinId="4"/>
    <cellStyle name="Währung" xfId="7"/>
  </cellStyles>
  <dxfs count="32"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Normal="100" zoomScaleSheetLayoutView="100" workbookViewId="0">
      <selection activeCell="B39" sqref="B39"/>
    </sheetView>
  </sheetViews>
  <sheetFormatPr defaultRowHeight="12.95" customHeight="1" x14ac:dyDescent="0.25"/>
  <cols>
    <col min="1" max="1" width="4.140625" customWidth="1"/>
    <col min="2" max="2" width="53" customWidth="1"/>
    <col min="3" max="3" width="12.85546875" customWidth="1"/>
    <col min="4" max="4" width="64.28515625" customWidth="1"/>
    <col min="5" max="5" width="42.42578125" style="31" customWidth="1"/>
    <col min="6" max="7" width="9.140625" style="30" hidden="1" customWidth="1"/>
    <col min="8" max="16384" width="9.140625" style="30"/>
  </cols>
  <sheetData>
    <row r="1" spans="1:5" s="29" customFormat="1" ht="29.25" customHeight="1" x14ac:dyDescent="0.25">
      <c r="A1" s="1" t="s">
        <v>239</v>
      </c>
      <c r="B1" s="1" t="s">
        <v>242</v>
      </c>
      <c r="C1" s="1" t="s">
        <v>38</v>
      </c>
      <c r="D1" s="1" t="s">
        <v>241</v>
      </c>
      <c r="E1" s="28" t="s">
        <v>240</v>
      </c>
    </row>
    <row r="2" spans="1:5" ht="15" customHeight="1" x14ac:dyDescent="0.25">
      <c r="A2">
        <v>1</v>
      </c>
      <c r="B2" t="s">
        <v>0</v>
      </c>
      <c r="C2">
        <v>1</v>
      </c>
      <c r="D2" t="s">
        <v>10</v>
      </c>
      <c r="E2" s="47" t="s">
        <v>299</v>
      </c>
    </row>
    <row r="3" spans="1:5" ht="18" customHeight="1" x14ac:dyDescent="0.25">
      <c r="C3">
        <v>2</v>
      </c>
      <c r="D3" t="s">
        <v>11</v>
      </c>
      <c r="E3" s="47" t="s">
        <v>299</v>
      </c>
    </row>
    <row r="4" spans="1:5" ht="15" customHeight="1" x14ac:dyDescent="0.25">
      <c r="C4">
        <v>3</v>
      </c>
      <c r="D4" t="s">
        <v>12</v>
      </c>
      <c r="E4" s="47" t="s">
        <v>300</v>
      </c>
    </row>
    <row r="5" spans="1:5" ht="15" customHeight="1" x14ac:dyDescent="0.25">
      <c r="C5">
        <v>4</v>
      </c>
      <c r="D5" t="s">
        <v>13</v>
      </c>
      <c r="E5" s="47" t="s">
        <v>300</v>
      </c>
    </row>
    <row r="6" spans="1:5" ht="15" customHeight="1" x14ac:dyDescent="0.25">
      <c r="C6">
        <v>5</v>
      </c>
      <c r="D6" t="s">
        <v>14</v>
      </c>
      <c r="E6" s="47" t="s">
        <v>301</v>
      </c>
    </row>
    <row r="7" spans="1:5" ht="15" customHeight="1" x14ac:dyDescent="0.25">
      <c r="C7">
        <v>6</v>
      </c>
      <c r="D7" t="s">
        <v>15</v>
      </c>
      <c r="E7" s="47" t="s">
        <v>301</v>
      </c>
    </row>
    <row r="8" spans="1:5" ht="15" customHeight="1" x14ac:dyDescent="0.25">
      <c r="C8">
        <v>7</v>
      </c>
      <c r="D8" t="s">
        <v>16</v>
      </c>
      <c r="E8" s="47" t="s">
        <v>299</v>
      </c>
    </row>
    <row r="9" spans="1:5" ht="12.75" customHeight="1" x14ac:dyDescent="0.25">
      <c r="C9">
        <v>11</v>
      </c>
      <c r="D9" t="s">
        <v>17</v>
      </c>
      <c r="E9" s="47" t="s">
        <v>302</v>
      </c>
    </row>
    <row r="10" spans="1:5" ht="12.75" customHeight="1" x14ac:dyDescent="0.25">
      <c r="E10" s="47"/>
    </row>
    <row r="11" spans="1:5" ht="12.75" customHeight="1" x14ac:dyDescent="0.25">
      <c r="E11" s="47"/>
    </row>
    <row r="12" spans="1:5" ht="12.95" customHeight="1" x14ac:dyDescent="0.25">
      <c r="A12">
        <v>3</v>
      </c>
      <c r="B12" t="s">
        <v>1</v>
      </c>
      <c r="C12">
        <v>1</v>
      </c>
      <c r="D12" t="s">
        <v>18</v>
      </c>
      <c r="E12" s="47" t="s">
        <v>302</v>
      </c>
    </row>
    <row r="13" spans="1:5" ht="12.95" customHeight="1" x14ac:dyDescent="0.25">
      <c r="E13" s="48"/>
    </row>
    <row r="14" spans="1:5" ht="12.95" customHeight="1" x14ac:dyDescent="0.25">
      <c r="A14">
        <v>4</v>
      </c>
      <c r="B14" t="s">
        <v>2</v>
      </c>
      <c r="C14">
        <v>1</v>
      </c>
      <c r="D14" t="s">
        <v>19</v>
      </c>
      <c r="E14" s="47" t="s">
        <v>303</v>
      </c>
    </row>
    <row r="15" spans="1:5" ht="12.95" customHeight="1" x14ac:dyDescent="0.25">
      <c r="C15">
        <v>2</v>
      </c>
      <c r="D15" t="s">
        <v>20</v>
      </c>
      <c r="E15" s="47" t="s">
        <v>303</v>
      </c>
    </row>
    <row r="16" spans="1:5" ht="12.95" customHeight="1" x14ac:dyDescent="0.25">
      <c r="C16">
        <v>6</v>
      </c>
      <c r="D16" t="s">
        <v>21</v>
      </c>
      <c r="E16" s="47" t="s">
        <v>299</v>
      </c>
    </row>
    <row r="17" spans="1:5" ht="12.95" customHeight="1" x14ac:dyDescent="0.25">
      <c r="E17" s="47"/>
    </row>
    <row r="18" spans="1:5" ht="12.95" customHeight="1" x14ac:dyDescent="0.25">
      <c r="A18">
        <v>5</v>
      </c>
      <c r="B18" t="s">
        <v>3</v>
      </c>
      <c r="C18">
        <v>2</v>
      </c>
      <c r="D18" t="s">
        <v>22</v>
      </c>
      <c r="E18" s="47" t="s">
        <v>299</v>
      </c>
    </row>
    <row r="19" spans="1:5" ht="12.95" customHeight="1" x14ac:dyDescent="0.25">
      <c r="E19" s="47"/>
    </row>
    <row r="20" spans="1:5" ht="12.95" customHeight="1" x14ac:dyDescent="0.25">
      <c r="A20">
        <v>6</v>
      </c>
      <c r="B20" t="s">
        <v>4</v>
      </c>
      <c r="C20">
        <v>1</v>
      </c>
      <c r="D20" t="s">
        <v>23</v>
      </c>
      <c r="E20" s="47" t="s">
        <v>301</v>
      </c>
    </row>
    <row r="21" spans="1:5" ht="12.95" customHeight="1" x14ac:dyDescent="0.25">
      <c r="C21">
        <v>2</v>
      </c>
      <c r="D21" t="s">
        <v>24</v>
      </c>
      <c r="E21" s="47" t="s">
        <v>299</v>
      </c>
    </row>
    <row r="22" spans="1:5" ht="12.95" customHeight="1" x14ac:dyDescent="0.25">
      <c r="E22" s="47"/>
    </row>
    <row r="23" spans="1:5" ht="12.95" customHeight="1" x14ac:dyDescent="0.25">
      <c r="A23">
        <v>7</v>
      </c>
      <c r="B23" t="s">
        <v>295</v>
      </c>
      <c r="C23">
        <v>1</v>
      </c>
      <c r="D23" t="s">
        <v>296</v>
      </c>
      <c r="E23" s="47" t="s">
        <v>299</v>
      </c>
    </row>
    <row r="24" spans="1:5" ht="12.95" customHeight="1" x14ac:dyDescent="0.25">
      <c r="E24" s="47"/>
    </row>
    <row r="25" spans="1:5" ht="14.25" customHeight="1" x14ac:dyDescent="0.25">
      <c r="A25">
        <v>8</v>
      </c>
      <c r="B25" t="s">
        <v>5</v>
      </c>
      <c r="C25">
        <v>1</v>
      </c>
      <c r="D25" t="s">
        <v>25</v>
      </c>
      <c r="E25" s="47" t="s">
        <v>301</v>
      </c>
    </row>
    <row r="26" spans="1:5" ht="12.95" customHeight="1" x14ac:dyDescent="0.25">
      <c r="C26">
        <v>2</v>
      </c>
      <c r="D26" s="2" t="s">
        <v>26</v>
      </c>
      <c r="E26" s="47" t="s">
        <v>301</v>
      </c>
    </row>
    <row r="27" spans="1:5" ht="30.75" customHeight="1" x14ac:dyDescent="0.25">
      <c r="A27" s="43">
        <v>9</v>
      </c>
      <c r="B27" s="2" t="s">
        <v>6</v>
      </c>
      <c r="C27">
        <v>2</v>
      </c>
      <c r="D27" t="s">
        <v>27</v>
      </c>
      <c r="E27" s="47" t="s">
        <v>301</v>
      </c>
    </row>
    <row r="28" spans="1:5" ht="12.95" customHeight="1" x14ac:dyDescent="0.25">
      <c r="C28">
        <v>3</v>
      </c>
      <c r="D28" t="s">
        <v>28</v>
      </c>
      <c r="E28" s="47" t="s">
        <v>300</v>
      </c>
    </row>
    <row r="29" spans="1:5" ht="12.95" customHeight="1" x14ac:dyDescent="0.25">
      <c r="C29">
        <v>4</v>
      </c>
      <c r="D29" t="s">
        <v>29</v>
      </c>
      <c r="E29" s="47" t="s">
        <v>301</v>
      </c>
    </row>
    <row r="30" spans="1:5" ht="12.95" customHeight="1" x14ac:dyDescent="0.25">
      <c r="C30">
        <v>5</v>
      </c>
      <c r="D30" t="s">
        <v>297</v>
      </c>
      <c r="E30" s="47" t="s">
        <v>301</v>
      </c>
    </row>
    <row r="31" spans="1:5" ht="12.95" customHeight="1" x14ac:dyDescent="0.25">
      <c r="E31" s="47"/>
    </row>
    <row r="32" spans="1:5" ht="12.95" customHeight="1" x14ac:dyDescent="0.25">
      <c r="E32" s="47"/>
    </row>
    <row r="33" spans="1:5" ht="12.95" customHeight="1" x14ac:dyDescent="0.25">
      <c r="A33">
        <v>10</v>
      </c>
      <c r="B33" t="s">
        <v>7</v>
      </c>
      <c r="C33">
        <v>5</v>
      </c>
      <c r="D33" t="s">
        <v>30</v>
      </c>
      <c r="E33" s="47" t="s">
        <v>301</v>
      </c>
    </row>
    <row r="34" spans="1:5" ht="12.95" customHeight="1" x14ac:dyDescent="0.25">
      <c r="E34" s="47"/>
    </row>
    <row r="35" spans="1:5" ht="12.95" customHeight="1" x14ac:dyDescent="0.25">
      <c r="A35">
        <v>11</v>
      </c>
      <c r="B35" t="s">
        <v>278</v>
      </c>
      <c r="C35">
        <v>1</v>
      </c>
      <c r="D35" t="s">
        <v>255</v>
      </c>
      <c r="E35" s="47" t="s">
        <v>304</v>
      </c>
    </row>
    <row r="36" spans="1:5" ht="12.95" customHeight="1" x14ac:dyDescent="0.25">
      <c r="E36" s="47"/>
    </row>
    <row r="37" spans="1:5" ht="12.95" customHeight="1" x14ac:dyDescent="0.25">
      <c r="A37">
        <v>12</v>
      </c>
      <c r="B37" t="s">
        <v>8</v>
      </c>
      <c r="C37">
        <v>1</v>
      </c>
      <c r="D37" t="s">
        <v>31</v>
      </c>
      <c r="E37" s="47" t="s">
        <v>299</v>
      </c>
    </row>
    <row r="38" spans="1:5" ht="12.95" customHeight="1" x14ac:dyDescent="0.25">
      <c r="C38">
        <v>2</v>
      </c>
      <c r="D38" t="s">
        <v>32</v>
      </c>
      <c r="E38" s="47" t="s">
        <v>299</v>
      </c>
    </row>
    <row r="39" spans="1:5" ht="12.95" customHeight="1" x14ac:dyDescent="0.25">
      <c r="C39">
        <v>3</v>
      </c>
      <c r="D39" t="s">
        <v>33</v>
      </c>
      <c r="E39" s="47" t="s">
        <v>301</v>
      </c>
    </row>
    <row r="40" spans="1:5" ht="12.95" customHeight="1" x14ac:dyDescent="0.25">
      <c r="C40">
        <v>4</v>
      </c>
      <c r="D40" t="s">
        <v>34</v>
      </c>
      <c r="E40" s="47" t="s">
        <v>306</v>
      </c>
    </row>
    <row r="41" spans="1:5" ht="12.95" customHeight="1" x14ac:dyDescent="0.25">
      <c r="C41">
        <v>5</v>
      </c>
      <c r="D41" t="s">
        <v>298</v>
      </c>
      <c r="E41" s="47" t="s">
        <v>305</v>
      </c>
    </row>
    <row r="42" spans="1:5" ht="12.95" customHeight="1" x14ac:dyDescent="0.25">
      <c r="C42">
        <v>6</v>
      </c>
      <c r="D42" t="s">
        <v>35</v>
      </c>
      <c r="E42" s="47" t="s">
        <v>301</v>
      </c>
    </row>
    <row r="43" spans="1:5" ht="12.95" customHeight="1" x14ac:dyDescent="0.25">
      <c r="C43">
        <v>9</v>
      </c>
      <c r="D43" t="s">
        <v>36</v>
      </c>
      <c r="E43" s="47" t="s">
        <v>301</v>
      </c>
    </row>
    <row r="44" spans="1:5" ht="12.95" customHeight="1" x14ac:dyDescent="0.25">
      <c r="E44" s="47"/>
    </row>
    <row r="45" spans="1:5" ht="12.95" customHeight="1" x14ac:dyDescent="0.25">
      <c r="E45" s="47"/>
    </row>
    <row r="46" spans="1:5" ht="12.95" customHeight="1" x14ac:dyDescent="0.25">
      <c r="A46">
        <v>14</v>
      </c>
      <c r="B46" t="s">
        <v>9</v>
      </c>
      <c r="C46">
        <v>2</v>
      </c>
      <c r="D46" t="s">
        <v>37</v>
      </c>
      <c r="E46" s="47" t="s">
        <v>299</v>
      </c>
    </row>
    <row r="47" spans="1:5" ht="12.95" customHeight="1" x14ac:dyDescent="0.25">
      <c r="E47" s="47"/>
    </row>
    <row r="48" spans="1:5" ht="12.95" customHeight="1" x14ac:dyDescent="0.25">
      <c r="E48" s="47"/>
    </row>
    <row r="49" spans="1:5" ht="12.95" customHeight="1" x14ac:dyDescent="0.25">
      <c r="E49" s="47"/>
    </row>
    <row r="50" spans="1:5" ht="12.95" customHeight="1" x14ac:dyDescent="0.25">
      <c r="D50" s="2"/>
      <c r="E50" s="47"/>
    </row>
    <row r="51" spans="1:5" ht="12.95" customHeight="1" x14ac:dyDescent="0.25">
      <c r="A51">
        <v>20</v>
      </c>
      <c r="B51" t="s">
        <v>246</v>
      </c>
      <c r="C51" s="43">
        <v>1</v>
      </c>
      <c r="D51" t="s">
        <v>250</v>
      </c>
      <c r="E51" s="47" t="s">
        <v>300</v>
      </c>
    </row>
    <row r="52" spans="1:5" ht="12.95" customHeight="1" x14ac:dyDescent="0.25">
      <c r="C52" s="43">
        <v>2</v>
      </c>
      <c r="D52" t="s">
        <v>251</v>
      </c>
      <c r="E52" s="47" t="s">
        <v>300</v>
      </c>
    </row>
    <row r="53" spans="1:5" ht="12.95" customHeight="1" x14ac:dyDescent="0.25">
      <c r="C53" s="43">
        <v>3</v>
      </c>
      <c r="D53" t="s">
        <v>252</v>
      </c>
      <c r="E53" s="47" t="s">
        <v>300</v>
      </c>
    </row>
    <row r="54" spans="1:5" ht="12.95" customHeight="1" x14ac:dyDescent="0.25">
      <c r="A54">
        <v>50</v>
      </c>
      <c r="B54" t="s">
        <v>247</v>
      </c>
      <c r="C54">
        <v>1</v>
      </c>
      <c r="D54" t="s">
        <v>248</v>
      </c>
      <c r="E54" s="47" t="s">
        <v>300</v>
      </c>
    </row>
    <row r="55" spans="1:5" ht="12.95" customHeight="1" x14ac:dyDescent="0.25">
      <c r="C55">
        <v>2</v>
      </c>
      <c r="D55" t="s">
        <v>249</v>
      </c>
      <c r="E55" s="47" t="s">
        <v>300</v>
      </c>
    </row>
  </sheetData>
  <customSheetViews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3"/>
      <headerFooter alignWithMargins="0">
        <oddFooter>&amp;L&amp;"Tahoma,Corsivo"&amp;8Elenco Processi&amp;R&amp;P</oddFooter>
      </headerFooter>
    </customSheetView>
  </customSheetViews>
  <phoneticPr fontId="17" type="noConversion"/>
  <pageMargins left="0.39370078740157483" right="0.39370078740157483" top="0.67" bottom="0.19685039370078741" header="0.19685039370078741" footer="0.19685039370078741"/>
  <pageSetup paperSize="9" scale="72" orientation="landscape" r:id="rId4"/>
  <headerFooter alignWithMargins="0">
    <oddHeader xml:space="preserve">&amp;C
COMUNE DI BANCHETTE
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WhiteSpace="0" topLeftCell="A7" zoomScaleNormal="100" workbookViewId="0">
      <selection activeCell="I13" sqref="I13:J13"/>
    </sheetView>
  </sheetViews>
  <sheetFormatPr defaultRowHeight="12.75" x14ac:dyDescent="0.2"/>
  <cols>
    <col min="1" max="3" width="9.140625" style="3"/>
    <col min="4" max="4" width="28.85546875" style="3" customWidth="1"/>
    <col min="5" max="5" width="13.5703125" style="3" customWidth="1"/>
    <col min="6" max="8" width="9" style="3" customWidth="1"/>
    <col min="9" max="9" width="9.42578125" style="3" customWidth="1"/>
    <col min="10" max="10" width="9" style="3" customWidth="1"/>
    <col min="11" max="16384" width="9.140625" style="3"/>
  </cols>
  <sheetData>
    <row r="1" spans="1:10" ht="21.75" customHeight="1" thickBot="1" x14ac:dyDescent="0.25">
      <c r="A1" s="336"/>
      <c r="B1" s="337"/>
      <c r="C1" s="337"/>
      <c r="D1" s="337"/>
      <c r="I1" s="246" t="s">
        <v>83</v>
      </c>
      <c r="J1" s="247">
        <v>2018</v>
      </c>
    </row>
    <row r="2" spans="1:10" ht="24.75" customHeight="1" thickBot="1" x14ac:dyDescent="0.25">
      <c r="A2" s="351" t="s">
        <v>214</v>
      </c>
      <c r="B2" s="352"/>
      <c r="C2" s="352"/>
      <c r="D2" s="352"/>
      <c r="E2" s="352"/>
      <c r="F2" s="352"/>
      <c r="G2" s="352"/>
      <c r="H2" s="352"/>
      <c r="I2" s="352"/>
      <c r="J2" s="353"/>
    </row>
    <row r="3" spans="1:10" ht="13.5" customHeight="1" thickBot="1" x14ac:dyDescent="0.25">
      <c r="A3" s="354" t="s">
        <v>215</v>
      </c>
      <c r="B3" s="355"/>
      <c r="C3" s="355"/>
      <c r="D3" s="355"/>
      <c r="E3" s="355"/>
      <c r="F3" s="355"/>
      <c r="G3" s="355"/>
      <c r="H3" s="355"/>
      <c r="I3" s="355"/>
      <c r="J3" s="356"/>
    </row>
    <row r="4" spans="1:10" ht="15" customHeight="1" x14ac:dyDescent="0.2">
      <c r="A4" s="338" t="s">
        <v>86</v>
      </c>
      <c r="B4" s="339"/>
      <c r="C4" s="339"/>
      <c r="D4" s="339"/>
      <c r="E4" s="346">
        <v>2016</v>
      </c>
      <c r="F4" s="347"/>
      <c r="G4" s="346">
        <v>2017</v>
      </c>
      <c r="H4" s="347"/>
      <c r="I4" s="346">
        <v>2018</v>
      </c>
      <c r="J4" s="347"/>
    </row>
    <row r="5" spans="1:10" ht="12.75" customHeight="1" x14ac:dyDescent="0.2">
      <c r="A5" s="340" t="s">
        <v>340</v>
      </c>
      <c r="B5" s="341"/>
      <c r="C5" s="341"/>
      <c r="D5" s="341"/>
      <c r="E5" s="342">
        <v>1</v>
      </c>
      <c r="F5" s="343"/>
      <c r="G5" s="342">
        <v>1</v>
      </c>
      <c r="H5" s="343"/>
      <c r="I5" s="342">
        <v>1</v>
      </c>
      <c r="J5" s="343"/>
    </row>
    <row r="6" spans="1:10" ht="12.75" customHeight="1" x14ac:dyDescent="0.2">
      <c r="A6" s="349" t="s">
        <v>341</v>
      </c>
      <c r="B6" s="350"/>
      <c r="C6" s="350"/>
      <c r="D6" s="350"/>
      <c r="E6" s="342">
        <v>1</v>
      </c>
      <c r="F6" s="343"/>
      <c r="G6" s="342">
        <v>2</v>
      </c>
      <c r="H6" s="343"/>
      <c r="I6" s="342">
        <v>2</v>
      </c>
      <c r="J6" s="343"/>
    </row>
    <row r="7" spans="1:10" x14ac:dyDescent="0.2">
      <c r="A7" s="349" t="s">
        <v>216</v>
      </c>
      <c r="B7" s="350"/>
      <c r="C7" s="350"/>
      <c r="D7" s="350"/>
      <c r="E7" s="342">
        <v>12</v>
      </c>
      <c r="F7" s="343"/>
      <c r="G7" s="342">
        <v>14</v>
      </c>
      <c r="H7" s="343"/>
      <c r="I7" s="342">
        <v>12</v>
      </c>
      <c r="J7" s="343"/>
    </row>
    <row r="8" spans="1:10" x14ac:dyDescent="0.2">
      <c r="A8" s="344" t="s">
        <v>217</v>
      </c>
      <c r="B8" s="345"/>
      <c r="C8" s="345"/>
      <c r="D8" s="345"/>
      <c r="E8" s="348">
        <f>SUM(E5:F7)</f>
        <v>14</v>
      </c>
      <c r="F8" s="348"/>
      <c r="G8" s="348">
        <f>SUM(G5:H7)</f>
        <v>17</v>
      </c>
      <c r="H8" s="348"/>
      <c r="I8" s="348">
        <f>SUM(I5:J7)</f>
        <v>15</v>
      </c>
      <c r="J8" s="348"/>
    </row>
    <row r="9" spans="1:10" ht="13.5" thickBot="1" x14ac:dyDescent="0.25">
      <c r="A9" s="25"/>
      <c r="B9" s="26"/>
      <c r="C9" s="26"/>
      <c r="D9" s="26"/>
      <c r="E9" s="26"/>
      <c r="F9" s="27"/>
      <c r="G9" s="26"/>
      <c r="H9" s="26"/>
    </row>
    <row r="10" spans="1:10" ht="15" customHeight="1" thickBot="1" x14ac:dyDescent="0.25">
      <c r="A10" s="354" t="s">
        <v>218</v>
      </c>
      <c r="B10" s="355"/>
      <c r="C10" s="355"/>
      <c r="D10" s="355"/>
      <c r="E10" s="355"/>
      <c r="F10" s="355"/>
      <c r="G10" s="355"/>
      <c r="H10" s="355"/>
      <c r="I10" s="355"/>
      <c r="J10" s="356"/>
    </row>
    <row r="11" spans="1:10" x14ac:dyDescent="0.2">
      <c r="A11" s="338" t="s">
        <v>86</v>
      </c>
      <c r="B11" s="339"/>
      <c r="C11" s="339"/>
      <c r="D11" s="357"/>
      <c r="E11" s="358">
        <v>2016</v>
      </c>
      <c r="F11" s="359"/>
      <c r="G11" s="358">
        <v>2017</v>
      </c>
      <c r="H11" s="359"/>
      <c r="I11" s="358">
        <v>2018</v>
      </c>
      <c r="J11" s="359"/>
    </row>
    <row r="12" spans="1:10" ht="12.75" customHeight="1" x14ac:dyDescent="0.2">
      <c r="A12" s="340" t="s">
        <v>219</v>
      </c>
      <c r="B12" s="341"/>
      <c r="C12" s="341"/>
      <c r="D12" s="368"/>
      <c r="E12" s="300">
        <v>620135.4</v>
      </c>
      <c r="F12" s="301"/>
      <c r="G12" s="300">
        <v>586933.52</v>
      </c>
      <c r="H12" s="301"/>
      <c r="I12" s="300">
        <f>523451.23+34790.52</f>
        <v>558241.75</v>
      </c>
      <c r="J12" s="301"/>
    </row>
    <row r="13" spans="1:10" ht="12.75" customHeight="1" x14ac:dyDescent="0.2">
      <c r="A13" s="340" t="s">
        <v>220</v>
      </c>
      <c r="B13" s="341"/>
      <c r="C13" s="341"/>
      <c r="D13" s="368"/>
      <c r="E13" s="300">
        <v>2250</v>
      </c>
      <c r="F13" s="301"/>
      <c r="G13" s="300">
        <v>2250</v>
      </c>
      <c r="H13" s="301"/>
      <c r="I13" s="300">
        <v>2250</v>
      </c>
      <c r="J13" s="301"/>
    </row>
    <row r="14" spans="1:10" ht="12.75" customHeight="1" thickBot="1" x14ac:dyDescent="0.25">
      <c r="A14" s="365" t="s">
        <v>221</v>
      </c>
      <c r="B14" s="366"/>
      <c r="C14" s="366"/>
      <c r="D14" s="367"/>
      <c r="E14" s="302">
        <v>2250</v>
      </c>
      <c r="F14" s="303"/>
      <c r="G14" s="302">
        <v>603.20000000000005</v>
      </c>
      <c r="H14" s="303"/>
      <c r="I14" s="302">
        <v>300</v>
      </c>
      <c r="J14" s="303"/>
    </row>
    <row r="15" spans="1:10" x14ac:dyDescent="0.2">
      <c r="A15" s="25"/>
      <c r="B15" s="26"/>
      <c r="C15" s="26"/>
      <c r="D15" s="26"/>
      <c r="E15" s="26"/>
      <c r="F15" s="26"/>
      <c r="G15" s="26"/>
      <c r="H15" s="26"/>
    </row>
    <row r="16" spans="1:10" ht="13.5" thickBot="1" x14ac:dyDescent="0.25">
      <c r="A16" s="25"/>
      <c r="B16" s="26"/>
      <c r="C16" s="26"/>
      <c r="D16" s="26"/>
      <c r="E16" s="26"/>
      <c r="F16" s="26"/>
      <c r="G16" s="26"/>
      <c r="H16" s="26"/>
    </row>
    <row r="17" spans="1:10" ht="15" customHeight="1" thickBot="1" x14ac:dyDescent="0.25">
      <c r="A17" s="354" t="s">
        <v>222</v>
      </c>
      <c r="B17" s="355"/>
      <c r="C17" s="355"/>
      <c r="D17" s="355"/>
      <c r="E17" s="355"/>
      <c r="F17" s="355"/>
      <c r="G17" s="355"/>
      <c r="H17" s="355"/>
      <c r="I17" s="355"/>
      <c r="J17" s="356"/>
    </row>
    <row r="18" spans="1:10" x14ac:dyDescent="0.2">
      <c r="A18" s="360" t="s">
        <v>86</v>
      </c>
      <c r="B18" s="361"/>
      <c r="C18" s="361"/>
      <c r="D18" s="362"/>
      <c r="E18" s="369">
        <v>2016</v>
      </c>
      <c r="F18" s="370"/>
      <c r="G18" s="250"/>
      <c r="H18" s="250"/>
      <c r="I18" s="346">
        <v>2017</v>
      </c>
      <c r="J18" s="347"/>
    </row>
    <row r="19" spans="1:10" ht="12.75" customHeight="1" x14ac:dyDescent="0.2">
      <c r="A19" s="325" t="s">
        <v>223</v>
      </c>
      <c r="B19" s="326"/>
      <c r="C19" s="326"/>
      <c r="D19" s="327"/>
      <c r="E19" s="304">
        <f>E12/'Economico Patrimoniale'!E19</f>
        <v>0.28183676382023526</v>
      </c>
      <c r="F19" s="305"/>
      <c r="G19" s="304">
        <f>G12/'Economico Patrimoniale'!G19</f>
        <v>0.2687248726661835</v>
      </c>
      <c r="H19" s="305"/>
      <c r="I19" s="363">
        <f>I12/'Economico Patrimoniale'!G19</f>
        <v>0.25558847479983327</v>
      </c>
      <c r="J19" s="364"/>
    </row>
    <row r="20" spans="1:10" ht="12.75" customHeight="1" x14ac:dyDescent="0.2">
      <c r="A20" s="319" t="s">
        <v>191</v>
      </c>
      <c r="B20" s="320"/>
      <c r="C20" s="320"/>
      <c r="D20" s="321"/>
      <c r="E20" s="304"/>
      <c r="F20" s="305"/>
      <c r="G20" s="304"/>
      <c r="H20" s="305"/>
      <c r="I20" s="363"/>
      <c r="J20" s="364"/>
    </row>
    <row r="21" spans="1:10" ht="12.75" customHeight="1" x14ac:dyDescent="0.2">
      <c r="A21" s="322" t="s">
        <v>224</v>
      </c>
      <c r="B21" s="323"/>
      <c r="C21" s="323"/>
      <c r="D21" s="324"/>
      <c r="E21" s="304"/>
      <c r="F21" s="305"/>
      <c r="G21" s="304"/>
      <c r="H21" s="305"/>
      <c r="I21" s="363"/>
      <c r="J21" s="364"/>
    </row>
    <row r="22" spans="1:10" ht="12.75" customHeight="1" x14ac:dyDescent="0.2">
      <c r="A22" s="325" t="s">
        <v>225</v>
      </c>
      <c r="B22" s="326"/>
      <c r="C22" s="326"/>
      <c r="D22" s="327"/>
      <c r="E22" s="311">
        <f>E12/E8</f>
        <v>44295.385714285716</v>
      </c>
      <c r="F22" s="312"/>
      <c r="G22" s="311">
        <f>G12/G8</f>
        <v>34525.501176470592</v>
      </c>
      <c r="H22" s="312"/>
      <c r="I22" s="311">
        <f>I12/I8</f>
        <v>37216.116666666669</v>
      </c>
      <c r="J22" s="312"/>
    </row>
    <row r="23" spans="1:10" ht="12.75" customHeight="1" x14ac:dyDescent="0.2">
      <c r="A23" s="319" t="s">
        <v>191</v>
      </c>
      <c r="B23" s="320"/>
      <c r="C23" s="320"/>
      <c r="D23" s="321"/>
      <c r="E23" s="313"/>
      <c r="F23" s="314"/>
      <c r="G23" s="313"/>
      <c r="H23" s="314"/>
      <c r="I23" s="313"/>
      <c r="J23" s="314"/>
    </row>
    <row r="24" spans="1:10" ht="12.75" customHeight="1" x14ac:dyDescent="0.2">
      <c r="A24" s="322" t="s">
        <v>226</v>
      </c>
      <c r="B24" s="323"/>
      <c r="C24" s="323"/>
      <c r="D24" s="324"/>
      <c r="E24" s="313"/>
      <c r="F24" s="314"/>
      <c r="G24" s="313"/>
      <c r="H24" s="314"/>
      <c r="I24" s="313"/>
      <c r="J24" s="314"/>
    </row>
    <row r="25" spans="1:10" ht="12.75" customHeight="1" x14ac:dyDescent="0.2">
      <c r="A25" s="329" t="s">
        <v>227</v>
      </c>
      <c r="B25" s="330"/>
      <c r="C25" s="330"/>
      <c r="D25" s="331"/>
      <c r="E25" s="311">
        <f>E12/Caratteristiche!G5</f>
        <v>190.86962142197601</v>
      </c>
      <c r="F25" s="312"/>
      <c r="G25" s="311">
        <f>G12/Caratteristiche!I5</f>
        <v>180.20679152594411</v>
      </c>
      <c r="H25" s="312"/>
      <c r="I25" s="311">
        <f>I12/Caratteristiche!I5</f>
        <v>171.39752840036843</v>
      </c>
      <c r="J25" s="312"/>
    </row>
    <row r="26" spans="1:10" ht="12.75" customHeight="1" x14ac:dyDescent="0.2">
      <c r="A26" s="319" t="s">
        <v>191</v>
      </c>
      <c r="B26" s="320"/>
      <c r="C26" s="320"/>
      <c r="D26" s="321"/>
      <c r="E26" s="313"/>
      <c r="F26" s="314"/>
      <c r="G26" s="313"/>
      <c r="H26" s="314"/>
      <c r="I26" s="313"/>
      <c r="J26" s="314"/>
    </row>
    <row r="27" spans="1:10" ht="13.5" customHeight="1" x14ac:dyDescent="0.2">
      <c r="A27" s="322" t="s">
        <v>85</v>
      </c>
      <c r="B27" s="323"/>
      <c r="C27" s="323"/>
      <c r="D27" s="324"/>
      <c r="E27" s="313"/>
      <c r="F27" s="314"/>
      <c r="G27" s="313"/>
      <c r="H27" s="314"/>
      <c r="I27" s="313"/>
      <c r="J27" s="314"/>
    </row>
    <row r="28" spans="1:10" ht="12.75" customHeight="1" x14ac:dyDescent="0.2">
      <c r="A28" s="329" t="s">
        <v>228</v>
      </c>
      <c r="B28" s="330"/>
      <c r="C28" s="330"/>
      <c r="D28" s="331"/>
      <c r="E28" s="315">
        <f>Caratteristiche!G5/Organizzazione!E8</f>
        <v>232.07142857142858</v>
      </c>
      <c r="F28" s="316"/>
      <c r="G28" s="315">
        <f>Caratteristiche!I5/Organizzazione!G8</f>
        <v>191.58823529411765</v>
      </c>
      <c r="H28" s="316"/>
      <c r="I28" s="315">
        <f>Caratteristiche!I5/Organizzazione!I8</f>
        <v>217.13333333333333</v>
      </c>
      <c r="J28" s="316"/>
    </row>
    <row r="29" spans="1:10" ht="12.75" customHeight="1" x14ac:dyDescent="0.2">
      <c r="A29" s="319" t="s">
        <v>85</v>
      </c>
      <c r="B29" s="320"/>
      <c r="C29" s="320"/>
      <c r="D29" s="321"/>
      <c r="E29" s="317"/>
      <c r="F29" s="318"/>
      <c r="G29" s="317"/>
      <c r="H29" s="318"/>
      <c r="I29" s="317"/>
      <c r="J29" s="318"/>
    </row>
    <row r="30" spans="1:10" ht="12.75" customHeight="1" x14ac:dyDescent="0.2">
      <c r="A30" s="322" t="s">
        <v>226</v>
      </c>
      <c r="B30" s="323"/>
      <c r="C30" s="323"/>
      <c r="D30" s="324"/>
      <c r="E30" s="317"/>
      <c r="F30" s="318"/>
      <c r="G30" s="317"/>
      <c r="H30" s="318"/>
      <c r="I30" s="317"/>
      <c r="J30" s="318"/>
    </row>
    <row r="31" spans="1:10" ht="12.75" customHeight="1" x14ac:dyDescent="0.2">
      <c r="A31" s="325" t="s">
        <v>229</v>
      </c>
      <c r="B31" s="326"/>
      <c r="C31" s="326"/>
      <c r="D31" s="327"/>
      <c r="E31" s="304">
        <f>E5/E8</f>
        <v>7.1428571428571425E-2</v>
      </c>
      <c r="F31" s="305"/>
      <c r="G31" s="304">
        <f>G5/G8</f>
        <v>5.8823529411764705E-2</v>
      </c>
      <c r="H31" s="305"/>
      <c r="I31" s="304">
        <f>I5/I8</f>
        <v>6.6666666666666666E-2</v>
      </c>
      <c r="J31" s="305"/>
    </row>
    <row r="32" spans="1:10" ht="12.75" customHeight="1" x14ac:dyDescent="0.2">
      <c r="A32" s="319" t="s">
        <v>230</v>
      </c>
      <c r="B32" s="320"/>
      <c r="C32" s="320"/>
      <c r="D32" s="321"/>
      <c r="E32" s="304"/>
      <c r="F32" s="305"/>
      <c r="G32" s="304"/>
      <c r="H32" s="305"/>
      <c r="I32" s="304"/>
      <c r="J32" s="305"/>
    </row>
    <row r="33" spans="1:10" ht="12.75" customHeight="1" x14ac:dyDescent="0.2">
      <c r="A33" s="322" t="s">
        <v>226</v>
      </c>
      <c r="B33" s="323"/>
      <c r="C33" s="323"/>
      <c r="D33" s="324"/>
      <c r="E33" s="304"/>
      <c r="F33" s="305"/>
      <c r="G33" s="304"/>
      <c r="H33" s="305"/>
      <c r="I33" s="304"/>
      <c r="J33" s="305"/>
    </row>
    <row r="34" spans="1:10" ht="12.75" customHeight="1" x14ac:dyDescent="0.2">
      <c r="A34" s="329" t="s">
        <v>231</v>
      </c>
      <c r="B34" s="330"/>
      <c r="C34" s="330"/>
      <c r="D34" s="331"/>
      <c r="E34" s="304">
        <f>E6/E8</f>
        <v>7.1428571428571425E-2</v>
      </c>
      <c r="F34" s="305"/>
      <c r="G34" s="304">
        <f>G6/G8</f>
        <v>0.11764705882352941</v>
      </c>
      <c r="H34" s="305"/>
      <c r="I34" s="304">
        <f>I6/I8</f>
        <v>0.13333333333333333</v>
      </c>
      <c r="J34" s="305"/>
    </row>
    <row r="35" spans="1:10" ht="12.75" customHeight="1" x14ac:dyDescent="0.2">
      <c r="A35" s="319" t="s">
        <v>232</v>
      </c>
      <c r="B35" s="320"/>
      <c r="C35" s="320"/>
      <c r="D35" s="321"/>
      <c r="E35" s="304"/>
      <c r="F35" s="305"/>
      <c r="G35" s="304"/>
      <c r="H35" s="305"/>
      <c r="I35" s="304"/>
      <c r="J35" s="305"/>
    </row>
    <row r="36" spans="1:10" ht="13.5" customHeight="1" x14ac:dyDescent="0.2">
      <c r="A36" s="335" t="s">
        <v>226</v>
      </c>
      <c r="B36" s="320"/>
      <c r="C36" s="320"/>
      <c r="D36" s="321"/>
      <c r="E36" s="304"/>
      <c r="F36" s="305"/>
      <c r="G36" s="304"/>
      <c r="H36" s="305"/>
      <c r="I36" s="304"/>
      <c r="J36" s="305"/>
    </row>
    <row r="37" spans="1:10" ht="13.15" customHeight="1" x14ac:dyDescent="0.2">
      <c r="A37" s="325" t="s">
        <v>233</v>
      </c>
      <c r="B37" s="326"/>
      <c r="C37" s="326"/>
      <c r="D37" s="327"/>
      <c r="E37" s="306">
        <f>E14/E13</f>
        <v>1</v>
      </c>
      <c r="F37" s="305"/>
      <c r="G37" s="306">
        <f>G14/G13</f>
        <v>0.26808888888888893</v>
      </c>
      <c r="H37" s="305"/>
      <c r="I37" s="306">
        <f>I14/I13</f>
        <v>0.13333333333333333</v>
      </c>
      <c r="J37" s="305"/>
    </row>
    <row r="38" spans="1:10" ht="13.15" customHeight="1" x14ac:dyDescent="0.2">
      <c r="A38" s="319" t="s">
        <v>234</v>
      </c>
      <c r="B38" s="320"/>
      <c r="C38" s="320"/>
      <c r="D38" s="321"/>
      <c r="E38" s="306"/>
      <c r="F38" s="305"/>
      <c r="G38" s="306"/>
      <c r="H38" s="305"/>
      <c r="I38" s="306"/>
      <c r="J38" s="305"/>
    </row>
    <row r="39" spans="1:10" ht="13.15" customHeight="1" x14ac:dyDescent="0.2">
      <c r="A39" s="322" t="s">
        <v>235</v>
      </c>
      <c r="B39" s="323"/>
      <c r="C39" s="323"/>
      <c r="D39" s="324"/>
      <c r="E39" s="306"/>
      <c r="F39" s="305"/>
      <c r="G39" s="306"/>
      <c r="H39" s="305"/>
      <c r="I39" s="306"/>
      <c r="J39" s="305"/>
    </row>
    <row r="40" spans="1:10" ht="13.15" customHeight="1" x14ac:dyDescent="0.2">
      <c r="A40" s="325" t="s">
        <v>236</v>
      </c>
      <c r="B40" s="326"/>
      <c r="C40" s="326"/>
      <c r="D40" s="327"/>
      <c r="E40" s="307">
        <f>E14/E8</f>
        <v>160.71428571428572</v>
      </c>
      <c r="F40" s="308"/>
      <c r="G40" s="307">
        <f>G14/G8</f>
        <v>35.482352941176472</v>
      </c>
      <c r="H40" s="308"/>
      <c r="I40" s="311">
        <f>I14/I8</f>
        <v>20</v>
      </c>
      <c r="J40" s="312"/>
    </row>
    <row r="41" spans="1:10" ht="13.15" customHeight="1" x14ac:dyDescent="0.2">
      <c r="A41" s="319" t="s">
        <v>237</v>
      </c>
      <c r="B41" s="320"/>
      <c r="C41" s="320"/>
      <c r="D41" s="321"/>
      <c r="E41" s="307"/>
      <c r="F41" s="308"/>
      <c r="G41" s="307"/>
      <c r="H41" s="308"/>
      <c r="I41" s="313"/>
      <c r="J41" s="314"/>
    </row>
    <row r="42" spans="1:10" ht="13.15" customHeight="1" x14ac:dyDescent="0.2">
      <c r="A42" s="322" t="s">
        <v>226</v>
      </c>
      <c r="B42" s="323"/>
      <c r="C42" s="323"/>
      <c r="D42" s="324"/>
      <c r="E42" s="307"/>
      <c r="F42" s="308"/>
      <c r="G42" s="307"/>
      <c r="H42" s="308"/>
      <c r="I42" s="313"/>
      <c r="J42" s="314"/>
    </row>
    <row r="43" spans="1:10" ht="13.15" customHeight="1" x14ac:dyDescent="0.2">
      <c r="A43" s="329" t="s">
        <v>238</v>
      </c>
      <c r="B43" s="330"/>
      <c r="C43" s="330"/>
      <c r="D43" s="331"/>
      <c r="E43" s="306">
        <f>E14/E12</f>
        <v>3.6282398972869471E-3</v>
      </c>
      <c r="F43" s="305"/>
      <c r="G43" s="306">
        <f>G14/G12</f>
        <v>1.027714348296209E-3</v>
      </c>
      <c r="H43" s="305"/>
      <c r="I43" s="306">
        <f>I14/I12</f>
        <v>5.3740158273722811E-4</v>
      </c>
      <c r="J43" s="305"/>
    </row>
    <row r="44" spans="1:10" ht="13.15" customHeight="1" x14ac:dyDescent="0.2">
      <c r="A44" s="319" t="s">
        <v>237</v>
      </c>
      <c r="B44" s="320"/>
      <c r="C44" s="320"/>
      <c r="D44" s="321"/>
      <c r="E44" s="306"/>
      <c r="F44" s="305"/>
      <c r="G44" s="306"/>
      <c r="H44" s="305"/>
      <c r="I44" s="306"/>
      <c r="J44" s="305"/>
    </row>
    <row r="45" spans="1:10" ht="13.9" customHeight="1" thickBot="1" x14ac:dyDescent="0.25">
      <c r="A45" s="332" t="s">
        <v>191</v>
      </c>
      <c r="B45" s="333"/>
      <c r="C45" s="333"/>
      <c r="D45" s="334"/>
      <c r="E45" s="309"/>
      <c r="F45" s="310"/>
      <c r="G45" s="309"/>
      <c r="H45" s="310"/>
      <c r="I45" s="309"/>
      <c r="J45" s="310"/>
    </row>
    <row r="48" spans="1:10" x14ac:dyDescent="0.2">
      <c r="A48" s="328"/>
      <c r="B48" s="328"/>
      <c r="C48" s="328"/>
      <c r="D48" s="328"/>
      <c r="E48" s="328"/>
      <c r="F48" s="328"/>
      <c r="G48" s="245"/>
      <c r="H48" s="245"/>
    </row>
  </sheetData>
  <customSheetViews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99">
    <mergeCell ref="I12:J12"/>
    <mergeCell ref="I13:J13"/>
    <mergeCell ref="I14:J14"/>
    <mergeCell ref="A10:J10"/>
    <mergeCell ref="I19:J21"/>
    <mergeCell ref="A14:D14"/>
    <mergeCell ref="E12:F12"/>
    <mergeCell ref="A13:D13"/>
    <mergeCell ref="E13:F13"/>
    <mergeCell ref="E14:F14"/>
    <mergeCell ref="A12:D12"/>
    <mergeCell ref="E18:F18"/>
    <mergeCell ref="A19:D19"/>
    <mergeCell ref="E19:F21"/>
    <mergeCell ref="A20:D20"/>
    <mergeCell ref="I11:J11"/>
    <mergeCell ref="I37:J39"/>
    <mergeCell ref="I40:J42"/>
    <mergeCell ref="I43:J45"/>
    <mergeCell ref="I18:J18"/>
    <mergeCell ref="A17:J17"/>
    <mergeCell ref="I22:J24"/>
    <mergeCell ref="I25:J27"/>
    <mergeCell ref="I28:J30"/>
    <mergeCell ref="I31:J33"/>
    <mergeCell ref="I34:J36"/>
    <mergeCell ref="A18:D18"/>
    <mergeCell ref="A30:D30"/>
    <mergeCell ref="A25:D25"/>
    <mergeCell ref="E22:F24"/>
    <mergeCell ref="A23:D23"/>
    <mergeCell ref="A24:D24"/>
    <mergeCell ref="I4:J4"/>
    <mergeCell ref="I5:J5"/>
    <mergeCell ref="A11:D11"/>
    <mergeCell ref="E11:F11"/>
    <mergeCell ref="G4:H4"/>
    <mergeCell ref="G5:H5"/>
    <mergeCell ref="G6:H6"/>
    <mergeCell ref="G7:H7"/>
    <mergeCell ref="G8:H8"/>
    <mergeCell ref="G11:H11"/>
    <mergeCell ref="A1:D1"/>
    <mergeCell ref="A4:D4"/>
    <mergeCell ref="A5:D5"/>
    <mergeCell ref="E7:F7"/>
    <mergeCell ref="A8:D8"/>
    <mergeCell ref="E4:F4"/>
    <mergeCell ref="E5:F5"/>
    <mergeCell ref="E8:F8"/>
    <mergeCell ref="A7:D7"/>
    <mergeCell ref="A6:D6"/>
    <mergeCell ref="E6:F6"/>
    <mergeCell ref="A2:J2"/>
    <mergeCell ref="I6:J6"/>
    <mergeCell ref="I7:J7"/>
    <mergeCell ref="I8:J8"/>
    <mergeCell ref="A3:J3"/>
    <mergeCell ref="A22:D22"/>
    <mergeCell ref="A21:D21"/>
    <mergeCell ref="A32:D32"/>
    <mergeCell ref="A33:D33"/>
    <mergeCell ref="A28:D28"/>
    <mergeCell ref="A31:D31"/>
    <mergeCell ref="E25:F27"/>
    <mergeCell ref="A26:D26"/>
    <mergeCell ref="A27:D27"/>
    <mergeCell ref="E28:F30"/>
    <mergeCell ref="A29:D29"/>
    <mergeCell ref="E31:F33"/>
    <mergeCell ref="E34:F36"/>
    <mergeCell ref="A35:D35"/>
    <mergeCell ref="A36:D36"/>
    <mergeCell ref="A37:D37"/>
    <mergeCell ref="E37:F39"/>
    <mergeCell ref="A38:D38"/>
    <mergeCell ref="A39:D39"/>
    <mergeCell ref="A34:D34"/>
    <mergeCell ref="E40:F42"/>
    <mergeCell ref="A41:D41"/>
    <mergeCell ref="A42:D42"/>
    <mergeCell ref="A40:D40"/>
    <mergeCell ref="A48:F48"/>
    <mergeCell ref="A43:D43"/>
    <mergeCell ref="E43:F45"/>
    <mergeCell ref="A44:D44"/>
    <mergeCell ref="A45:D45"/>
    <mergeCell ref="G40:H42"/>
    <mergeCell ref="G43:H45"/>
    <mergeCell ref="G19:H21"/>
    <mergeCell ref="G22:H24"/>
    <mergeCell ref="G25:H27"/>
    <mergeCell ref="G28:H30"/>
    <mergeCell ref="G31:H33"/>
    <mergeCell ref="G12:H12"/>
    <mergeCell ref="G13:H13"/>
    <mergeCell ref="G14:H14"/>
    <mergeCell ref="G34:H36"/>
    <mergeCell ref="G37:H39"/>
  </mergeCells>
  <phoneticPr fontId="17" type="noConversion"/>
  <printOptions horizontalCentered="1"/>
  <pageMargins left="0.39370078740157483" right="0.39370078740157483" top="0.6692913385826772" bottom="0.19685039370078741" header="0.19685039370078741" footer="0.19685039370078741"/>
  <pageSetup scale="80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4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4"/>
  <sheetViews>
    <sheetView zoomScaleNormal="100" workbookViewId="0">
      <selection sqref="A1:F1"/>
    </sheetView>
  </sheetViews>
  <sheetFormatPr defaultRowHeight="12.75" x14ac:dyDescent="0.2"/>
  <cols>
    <col min="1" max="5" width="9.140625" style="3"/>
    <col min="6" max="6" width="21.28515625" style="3" customWidth="1"/>
    <col min="7" max="7" width="11" style="3" customWidth="1"/>
    <col min="8" max="8" width="8.7109375" style="3" customWidth="1"/>
    <col min="9" max="9" width="11" style="3" customWidth="1"/>
    <col min="10" max="10" width="8.7109375" style="3" customWidth="1"/>
    <col min="11" max="12" width="20.28515625" style="3" customWidth="1"/>
    <col min="13" max="16384" width="9.140625" style="3"/>
  </cols>
  <sheetData>
    <row r="1" spans="1:12" ht="21.75" customHeight="1" thickBot="1" x14ac:dyDescent="0.25">
      <c r="A1" s="436"/>
      <c r="B1" s="437"/>
      <c r="C1" s="437"/>
      <c r="D1" s="437"/>
      <c r="E1" s="437"/>
      <c r="F1" s="437"/>
      <c r="G1" s="457" t="s">
        <v>83</v>
      </c>
      <c r="H1" s="458"/>
      <c r="I1" s="458"/>
      <c r="J1" s="459"/>
      <c r="K1" s="455">
        <v>2018</v>
      </c>
      <c r="L1" s="456"/>
    </row>
    <row r="2" spans="1:12" ht="24.75" customHeight="1" x14ac:dyDescent="0.2">
      <c r="A2" s="453" t="s">
        <v>84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</row>
    <row r="3" spans="1:12" ht="13.5" customHeight="1" thickBot="1" x14ac:dyDescent="0.25">
      <c r="A3" s="451" t="s">
        <v>85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2" ht="15" customHeight="1" x14ac:dyDescent="0.2">
      <c r="A4" s="438" t="s">
        <v>86</v>
      </c>
      <c r="B4" s="439"/>
      <c r="C4" s="439"/>
      <c r="D4" s="439"/>
      <c r="E4" s="439"/>
      <c r="F4" s="439"/>
      <c r="G4" s="440">
        <v>2016</v>
      </c>
      <c r="H4" s="441"/>
      <c r="I4" s="460">
        <v>2017</v>
      </c>
      <c r="J4" s="441"/>
      <c r="K4" s="460">
        <v>2018</v>
      </c>
      <c r="L4" s="441"/>
    </row>
    <row r="5" spans="1:12" ht="12.75" customHeight="1" x14ac:dyDescent="0.2">
      <c r="A5" s="445" t="s">
        <v>87</v>
      </c>
      <c r="B5" s="446"/>
      <c r="C5" s="446"/>
      <c r="D5" s="446"/>
      <c r="E5" s="446"/>
      <c r="F5" s="446"/>
      <c r="G5" s="447">
        <v>3249</v>
      </c>
      <c r="H5" s="448"/>
      <c r="I5" s="461">
        <v>3257</v>
      </c>
      <c r="J5" s="448"/>
      <c r="K5" s="461">
        <v>3293</v>
      </c>
      <c r="L5" s="448"/>
    </row>
    <row r="6" spans="1:12" ht="12.75" customHeight="1" x14ac:dyDescent="0.2">
      <c r="A6" s="408" t="s">
        <v>88</v>
      </c>
      <c r="B6" s="409"/>
      <c r="C6" s="409"/>
      <c r="D6" s="409"/>
      <c r="E6" s="409"/>
      <c r="F6" s="409"/>
      <c r="G6" s="399"/>
      <c r="H6" s="400"/>
      <c r="I6" s="462"/>
      <c r="J6" s="400"/>
      <c r="K6" s="462"/>
      <c r="L6" s="400"/>
    </row>
    <row r="7" spans="1:12" hidden="1" x14ac:dyDescent="0.2">
      <c r="A7" s="426"/>
      <c r="B7" s="427"/>
      <c r="C7" s="427"/>
      <c r="D7" s="427"/>
      <c r="E7" s="427"/>
      <c r="F7" s="427"/>
      <c r="G7" s="427"/>
      <c r="H7" s="442"/>
      <c r="I7" s="25"/>
      <c r="J7" s="27"/>
      <c r="K7" s="25"/>
      <c r="L7" s="27"/>
    </row>
    <row r="8" spans="1:12" ht="13.15" customHeight="1" x14ac:dyDescent="0.2">
      <c r="A8" s="449" t="s">
        <v>86</v>
      </c>
      <c r="B8" s="450"/>
      <c r="C8" s="450"/>
      <c r="D8" s="450"/>
      <c r="E8" s="450"/>
      <c r="F8" s="450"/>
      <c r="G8" s="443">
        <v>2016</v>
      </c>
      <c r="H8" s="444"/>
      <c r="I8" s="463">
        <v>2017</v>
      </c>
      <c r="J8" s="444"/>
      <c r="K8" s="463">
        <v>2018</v>
      </c>
      <c r="L8" s="444"/>
    </row>
    <row r="9" spans="1:12" x14ac:dyDescent="0.2">
      <c r="A9" s="434" t="s">
        <v>89</v>
      </c>
      <c r="B9" s="435"/>
      <c r="C9" s="435"/>
      <c r="D9" s="435"/>
      <c r="E9" s="435"/>
      <c r="F9" s="435"/>
      <c r="G9" s="399">
        <v>20</v>
      </c>
      <c r="H9" s="400"/>
      <c r="I9" s="462">
        <v>21</v>
      </c>
      <c r="J9" s="400"/>
      <c r="K9" s="462">
        <v>27</v>
      </c>
      <c r="L9" s="400"/>
    </row>
    <row r="10" spans="1:12" x14ac:dyDescent="0.2">
      <c r="A10" s="408" t="s">
        <v>90</v>
      </c>
      <c r="B10" s="409"/>
      <c r="C10" s="409"/>
      <c r="D10" s="409"/>
      <c r="E10" s="409"/>
      <c r="F10" s="409"/>
      <c r="G10" s="399">
        <v>37</v>
      </c>
      <c r="H10" s="400"/>
      <c r="I10" s="462">
        <v>38</v>
      </c>
      <c r="J10" s="400"/>
      <c r="K10" s="462">
        <v>40</v>
      </c>
      <c r="L10" s="400"/>
    </row>
    <row r="11" spans="1:12" ht="13.15" customHeight="1" x14ac:dyDescent="0.2">
      <c r="A11" s="408" t="s">
        <v>91</v>
      </c>
      <c r="B11" s="409"/>
      <c r="C11" s="409"/>
      <c r="D11" s="409"/>
      <c r="E11" s="409"/>
      <c r="F11" s="409"/>
      <c r="G11" s="399">
        <v>196</v>
      </c>
      <c r="H11" s="400"/>
      <c r="I11" s="462">
        <v>252</v>
      </c>
      <c r="J11" s="400"/>
      <c r="K11" s="462">
        <v>231</v>
      </c>
      <c r="L11" s="400"/>
    </row>
    <row r="12" spans="1:12" x14ac:dyDescent="0.2">
      <c r="A12" s="426" t="s">
        <v>92</v>
      </c>
      <c r="B12" s="427"/>
      <c r="C12" s="427"/>
      <c r="D12" s="427"/>
      <c r="E12" s="427"/>
      <c r="F12" s="427"/>
      <c r="G12" s="399">
        <v>207</v>
      </c>
      <c r="H12" s="400"/>
      <c r="I12" s="462">
        <v>224</v>
      </c>
      <c r="J12" s="400"/>
      <c r="K12" s="462">
        <v>236</v>
      </c>
      <c r="L12" s="400"/>
    </row>
    <row r="13" spans="1:12" s="4" customFormat="1" ht="12.75" customHeight="1" x14ac:dyDescent="0.15">
      <c r="A13" s="431" t="s">
        <v>93</v>
      </c>
      <c r="B13" s="432"/>
      <c r="C13" s="432"/>
      <c r="D13" s="432"/>
      <c r="E13" s="432"/>
      <c r="F13" s="432"/>
      <c r="G13" s="433">
        <v>2016</v>
      </c>
      <c r="H13" s="394"/>
      <c r="I13" s="467">
        <v>2017</v>
      </c>
      <c r="J13" s="394"/>
      <c r="K13" s="467">
        <v>2018</v>
      </c>
      <c r="L13" s="394"/>
    </row>
    <row r="14" spans="1:12" ht="12.75" customHeight="1" x14ac:dyDescent="0.2">
      <c r="A14" s="412" t="s">
        <v>94</v>
      </c>
      <c r="B14" s="413"/>
      <c r="C14" s="413"/>
      <c r="D14" s="413"/>
      <c r="E14" s="414" t="s">
        <v>95</v>
      </c>
      <c r="F14" s="414"/>
      <c r="G14" s="429">
        <v>160</v>
      </c>
      <c r="H14" s="430"/>
      <c r="I14" s="466">
        <v>135</v>
      </c>
      <c r="J14" s="430"/>
      <c r="K14" s="466">
        <v>125</v>
      </c>
      <c r="L14" s="430"/>
    </row>
    <row r="15" spans="1:12" ht="12.75" customHeight="1" x14ac:dyDescent="0.2">
      <c r="A15" s="408" t="s">
        <v>96</v>
      </c>
      <c r="B15" s="409"/>
      <c r="C15" s="409"/>
      <c r="D15" s="409"/>
      <c r="E15" s="411" t="s">
        <v>342</v>
      </c>
      <c r="F15" s="411" t="s">
        <v>97</v>
      </c>
      <c r="G15" s="399">
        <v>225</v>
      </c>
      <c r="H15" s="400"/>
      <c r="I15" s="462">
        <v>225</v>
      </c>
      <c r="J15" s="400"/>
      <c r="K15" s="462">
        <v>301</v>
      </c>
      <c r="L15" s="400"/>
    </row>
    <row r="16" spans="1:12" ht="12.75" customHeight="1" x14ac:dyDescent="0.2">
      <c r="A16" s="408" t="s">
        <v>98</v>
      </c>
      <c r="B16" s="409"/>
      <c r="C16" s="409"/>
      <c r="D16" s="409"/>
      <c r="E16" s="411" t="s">
        <v>343</v>
      </c>
      <c r="F16" s="411" t="s">
        <v>99</v>
      </c>
      <c r="G16" s="399">
        <v>413</v>
      </c>
      <c r="H16" s="400"/>
      <c r="I16" s="462">
        <v>423</v>
      </c>
      <c r="J16" s="400"/>
      <c r="K16" s="462">
        <v>377</v>
      </c>
      <c r="L16" s="400"/>
    </row>
    <row r="17" spans="1:12" x14ac:dyDescent="0.2">
      <c r="A17" s="408" t="s">
        <v>100</v>
      </c>
      <c r="B17" s="409"/>
      <c r="C17" s="409"/>
      <c r="D17" s="409"/>
      <c r="E17" s="411" t="s">
        <v>101</v>
      </c>
      <c r="F17" s="411" t="s">
        <v>101</v>
      </c>
      <c r="G17" s="399">
        <v>1614</v>
      </c>
      <c r="H17" s="400"/>
      <c r="I17" s="462">
        <v>1607</v>
      </c>
      <c r="J17" s="400"/>
      <c r="K17" s="462">
        <v>1577</v>
      </c>
      <c r="L17" s="400"/>
    </row>
    <row r="18" spans="1:12" x14ac:dyDescent="0.2">
      <c r="A18" s="426" t="s">
        <v>102</v>
      </c>
      <c r="B18" s="427"/>
      <c r="C18" s="427"/>
      <c r="D18" s="427"/>
      <c r="E18" s="428" t="s">
        <v>103</v>
      </c>
      <c r="F18" s="428" t="s">
        <v>103</v>
      </c>
      <c r="G18" s="424">
        <v>847</v>
      </c>
      <c r="H18" s="425"/>
      <c r="I18" s="464">
        <v>867</v>
      </c>
      <c r="J18" s="425"/>
      <c r="K18" s="464">
        <v>859</v>
      </c>
      <c r="L18" s="425"/>
    </row>
    <row r="19" spans="1:12" x14ac:dyDescent="0.2">
      <c r="A19" s="431" t="s">
        <v>104</v>
      </c>
      <c r="B19" s="432"/>
      <c r="C19" s="432"/>
      <c r="D19" s="432"/>
      <c r="E19" s="432"/>
      <c r="F19" s="432"/>
      <c r="G19" s="433">
        <v>2016</v>
      </c>
      <c r="H19" s="394"/>
      <c r="I19" s="467">
        <v>2017</v>
      </c>
      <c r="J19" s="394"/>
      <c r="K19" s="467">
        <v>2018</v>
      </c>
      <c r="L19" s="394"/>
    </row>
    <row r="20" spans="1:12" x14ac:dyDescent="0.2">
      <c r="A20" s="412" t="s">
        <v>105</v>
      </c>
      <c r="B20" s="413"/>
      <c r="C20" s="413"/>
      <c r="D20" s="413"/>
      <c r="E20" s="414" t="s">
        <v>106</v>
      </c>
      <c r="F20" s="414"/>
      <c r="G20" s="429">
        <v>80</v>
      </c>
      <c r="H20" s="430"/>
      <c r="I20" s="466">
        <v>85</v>
      </c>
      <c r="J20" s="430"/>
      <c r="K20" s="466">
        <v>79</v>
      </c>
      <c r="L20" s="430"/>
    </row>
    <row r="21" spans="1:12" x14ac:dyDescent="0.2">
      <c r="A21" s="408" t="s">
        <v>107</v>
      </c>
      <c r="B21" s="409"/>
      <c r="C21" s="409"/>
      <c r="D21" s="409"/>
      <c r="E21" s="410" t="s">
        <v>108</v>
      </c>
      <c r="F21" s="411"/>
      <c r="G21" s="399">
        <v>277</v>
      </c>
      <c r="H21" s="400"/>
      <c r="I21" s="462">
        <v>275</v>
      </c>
      <c r="J21" s="400"/>
      <c r="K21" s="462">
        <v>273</v>
      </c>
      <c r="L21" s="400"/>
    </row>
    <row r="22" spans="1:12" x14ac:dyDescent="0.2">
      <c r="A22" s="408" t="s">
        <v>109</v>
      </c>
      <c r="B22" s="409"/>
      <c r="C22" s="409"/>
      <c r="D22" s="409"/>
      <c r="E22" s="411" t="s">
        <v>110</v>
      </c>
      <c r="F22" s="411"/>
      <c r="G22" s="399">
        <v>500</v>
      </c>
      <c r="H22" s="400"/>
      <c r="I22" s="462">
        <v>502</v>
      </c>
      <c r="J22" s="400"/>
      <c r="K22" s="462">
        <v>490</v>
      </c>
      <c r="L22" s="400"/>
    </row>
    <row r="23" spans="1:12" x14ac:dyDescent="0.2">
      <c r="A23" s="408" t="s">
        <v>24</v>
      </c>
      <c r="B23" s="409"/>
      <c r="C23" s="409"/>
      <c r="D23" s="409"/>
      <c r="E23" s="411" t="s">
        <v>111</v>
      </c>
      <c r="F23" s="411"/>
      <c r="G23" s="399">
        <v>294</v>
      </c>
      <c r="H23" s="400"/>
      <c r="I23" s="462">
        <v>291</v>
      </c>
      <c r="J23" s="400"/>
      <c r="K23" s="462">
        <v>288</v>
      </c>
      <c r="L23" s="400"/>
    </row>
    <row r="24" spans="1:12" x14ac:dyDescent="0.2">
      <c r="A24" s="426"/>
      <c r="B24" s="427"/>
      <c r="C24" s="427"/>
      <c r="D24" s="427"/>
      <c r="E24" s="428"/>
      <c r="F24" s="428"/>
      <c r="G24" s="424"/>
      <c r="H24" s="425"/>
      <c r="I24" s="464"/>
      <c r="J24" s="425"/>
      <c r="K24" s="464"/>
      <c r="L24" s="425"/>
    </row>
    <row r="25" spans="1:12" ht="15.75" customHeight="1" thickBot="1" x14ac:dyDescent="0.25">
      <c r="A25" s="5" t="s">
        <v>112</v>
      </c>
      <c r="B25" s="6"/>
      <c r="C25" s="7"/>
      <c r="D25" s="8"/>
      <c r="E25" s="9"/>
      <c r="F25" s="6"/>
      <c r="G25" s="415"/>
      <c r="H25" s="416"/>
      <c r="I25" s="465"/>
      <c r="J25" s="416"/>
      <c r="K25" s="465"/>
      <c r="L25" s="416"/>
    </row>
    <row r="27" spans="1:12" ht="13.5" thickBot="1" x14ac:dyDescent="0.25"/>
    <row r="28" spans="1:12" x14ac:dyDescent="0.2">
      <c r="A28" s="417" t="s">
        <v>113</v>
      </c>
      <c r="B28" s="418"/>
      <c r="C28" s="418"/>
      <c r="D28" s="418"/>
      <c r="E28" s="418"/>
      <c r="F28" s="418"/>
      <c r="G28" s="418"/>
      <c r="H28" s="419"/>
    </row>
    <row r="29" spans="1:12" x14ac:dyDescent="0.2">
      <c r="A29" s="420" t="s">
        <v>114</v>
      </c>
      <c r="B29" s="421"/>
      <c r="C29" s="421"/>
      <c r="D29" s="421"/>
      <c r="E29" s="421"/>
      <c r="F29" s="421"/>
      <c r="G29" s="422">
        <v>2</v>
      </c>
      <c r="H29" s="423"/>
      <c r="I29" s="10"/>
    </row>
    <row r="30" spans="1:12" x14ac:dyDescent="0.2">
      <c r="A30" s="397" t="s">
        <v>115</v>
      </c>
      <c r="B30" s="398"/>
      <c r="C30" s="398"/>
      <c r="D30" s="398"/>
      <c r="E30" s="398"/>
      <c r="F30" s="398"/>
      <c r="G30" s="399">
        <v>0</v>
      </c>
      <c r="H30" s="400"/>
    </row>
    <row r="31" spans="1:12" ht="13.5" customHeight="1" x14ac:dyDescent="0.2">
      <c r="A31" s="405" t="s">
        <v>116</v>
      </c>
      <c r="B31" s="406"/>
      <c r="C31" s="406"/>
      <c r="D31" s="406"/>
      <c r="E31" s="406"/>
      <c r="F31" s="406"/>
      <c r="G31" s="406"/>
      <c r="H31" s="407"/>
    </row>
    <row r="32" spans="1:12" x14ac:dyDescent="0.2">
      <c r="A32" s="397" t="s">
        <v>117</v>
      </c>
      <c r="B32" s="398"/>
      <c r="C32" s="398"/>
      <c r="D32" s="398"/>
      <c r="E32" s="398"/>
      <c r="F32" s="398"/>
      <c r="G32" s="399">
        <v>0</v>
      </c>
      <c r="H32" s="400"/>
    </row>
    <row r="33" spans="1:8" ht="13.5" thickBot="1" x14ac:dyDescent="0.25">
      <c r="A33" s="401" t="s">
        <v>118</v>
      </c>
      <c r="B33" s="402"/>
      <c r="C33" s="402"/>
      <c r="D33" s="402"/>
      <c r="E33" s="402"/>
      <c r="F33" s="402"/>
      <c r="G33" s="403">
        <v>1</v>
      </c>
      <c r="H33" s="404"/>
    </row>
    <row r="35" spans="1:8" ht="13.5" thickBot="1" x14ac:dyDescent="0.25"/>
    <row r="36" spans="1:8" x14ac:dyDescent="0.2">
      <c r="A36" s="390" t="s">
        <v>119</v>
      </c>
      <c r="B36" s="391"/>
      <c r="C36" s="391"/>
      <c r="D36" s="391"/>
      <c r="E36" s="391"/>
      <c r="F36" s="391"/>
      <c r="G36" s="391"/>
      <c r="H36" s="392"/>
    </row>
    <row r="37" spans="1:8" x14ac:dyDescent="0.2">
      <c r="A37" s="11" t="s">
        <v>120</v>
      </c>
      <c r="B37" s="12"/>
      <c r="C37" s="12"/>
      <c r="D37" s="12"/>
      <c r="E37" s="12"/>
      <c r="F37" s="12"/>
      <c r="G37" s="393">
        <f>J1</f>
        <v>0</v>
      </c>
      <c r="H37" s="394"/>
    </row>
    <row r="38" spans="1:8" x14ac:dyDescent="0.2">
      <c r="A38" s="387" t="s">
        <v>121</v>
      </c>
      <c r="B38" s="388"/>
      <c r="C38" s="388"/>
      <c r="D38" s="13" t="s">
        <v>122</v>
      </c>
      <c r="E38" s="388"/>
      <c r="F38" s="389"/>
      <c r="G38" s="395">
        <v>0</v>
      </c>
      <c r="H38" s="396"/>
    </row>
    <row r="39" spans="1:8" x14ac:dyDescent="0.2">
      <c r="A39" s="372" t="s">
        <v>123</v>
      </c>
      <c r="B39" s="373"/>
      <c r="C39" s="373"/>
      <c r="D39" s="14" t="s">
        <v>122</v>
      </c>
      <c r="E39" s="373"/>
      <c r="F39" s="374"/>
      <c r="G39" s="375">
        <v>0</v>
      </c>
      <c r="H39" s="376"/>
    </row>
    <row r="40" spans="1:8" x14ac:dyDescent="0.2">
      <c r="A40" s="372" t="s">
        <v>124</v>
      </c>
      <c r="B40" s="373"/>
      <c r="C40" s="373"/>
      <c r="D40" s="14" t="s">
        <v>122</v>
      </c>
      <c r="E40" s="373"/>
      <c r="F40" s="374"/>
      <c r="G40" s="375">
        <v>9.3000000000000007</v>
      </c>
      <c r="H40" s="376"/>
    </row>
    <row r="41" spans="1:8" x14ac:dyDescent="0.2">
      <c r="A41" s="372" t="s">
        <v>125</v>
      </c>
      <c r="B41" s="373"/>
      <c r="C41" s="373"/>
      <c r="D41" s="14" t="s">
        <v>122</v>
      </c>
      <c r="E41" s="373"/>
      <c r="F41" s="374"/>
      <c r="G41" s="375"/>
      <c r="H41" s="376"/>
    </row>
    <row r="42" spans="1:8" ht="13.5" thickBot="1" x14ac:dyDescent="0.25">
      <c r="A42" s="381" t="s">
        <v>126</v>
      </c>
      <c r="B42" s="382"/>
      <c r="C42" s="382"/>
      <c r="D42" s="15" t="s">
        <v>122</v>
      </c>
      <c r="E42" s="383"/>
      <c r="F42" s="384"/>
      <c r="G42" s="377">
        <v>1.1399999999999999</v>
      </c>
      <c r="H42" s="378"/>
    </row>
    <row r="43" spans="1:8" ht="13.5" thickBot="1" x14ac:dyDescent="0.25">
      <c r="A43" s="16"/>
      <c r="B43" s="17"/>
      <c r="C43" s="17"/>
      <c r="D43" s="17"/>
      <c r="E43" s="385" t="s">
        <v>127</v>
      </c>
      <c r="F43" s="386"/>
      <c r="G43" s="379">
        <f>(G38+G39+G40+G41+G42)</f>
        <v>10.440000000000001</v>
      </c>
      <c r="H43" s="380"/>
    </row>
    <row r="46" spans="1:8" x14ac:dyDescent="0.2">
      <c r="A46" s="371"/>
      <c r="B46" s="371"/>
      <c r="C46" s="371"/>
      <c r="E46" s="18"/>
    </row>
    <row r="48" spans="1:8" x14ac:dyDescent="0.2">
      <c r="A48" s="371"/>
      <c r="B48" s="371"/>
    </row>
    <row r="49" spans="1:2" x14ac:dyDescent="0.2">
      <c r="A49" s="371"/>
      <c r="B49" s="371"/>
    </row>
    <row r="50" spans="1:2" x14ac:dyDescent="0.2">
      <c r="A50" s="371"/>
      <c r="B50" s="371"/>
    </row>
    <row r="51" spans="1:2" x14ac:dyDescent="0.2">
      <c r="A51" s="371"/>
      <c r="B51" s="371"/>
    </row>
    <row r="52" spans="1:2" x14ac:dyDescent="0.2">
      <c r="A52" s="371"/>
      <c r="B52" s="371"/>
    </row>
    <row r="53" spans="1:2" x14ac:dyDescent="0.2">
      <c r="A53" s="371"/>
      <c r="B53" s="371"/>
    </row>
    <row r="54" spans="1:2" x14ac:dyDescent="0.2">
      <c r="A54" s="371"/>
      <c r="B54" s="371"/>
    </row>
    <row r="55" spans="1:2" x14ac:dyDescent="0.2">
      <c r="A55" s="371"/>
      <c r="B55" s="371"/>
    </row>
    <row r="56" spans="1:2" x14ac:dyDescent="0.2">
      <c r="A56" s="371"/>
      <c r="B56" s="371"/>
    </row>
    <row r="57" spans="1:2" x14ac:dyDescent="0.2">
      <c r="A57" s="371"/>
      <c r="B57" s="371"/>
    </row>
    <row r="58" spans="1:2" x14ac:dyDescent="0.2">
      <c r="A58" s="371"/>
      <c r="B58" s="371"/>
    </row>
    <row r="59" spans="1:2" x14ac:dyDescent="0.2">
      <c r="A59" s="371"/>
      <c r="B59" s="371"/>
    </row>
    <row r="60" spans="1:2" x14ac:dyDescent="0.2">
      <c r="A60" s="371"/>
      <c r="B60" s="371"/>
    </row>
    <row r="61" spans="1:2" x14ac:dyDescent="0.2">
      <c r="A61" s="371"/>
      <c r="B61" s="371"/>
    </row>
    <row r="62" spans="1:2" x14ac:dyDescent="0.2">
      <c r="A62" s="371"/>
      <c r="B62" s="371"/>
    </row>
    <row r="63" spans="1:2" x14ac:dyDescent="0.2">
      <c r="A63" s="371"/>
      <c r="B63" s="371"/>
    </row>
    <row r="64" spans="1:2" x14ac:dyDescent="0.2">
      <c r="A64" s="371"/>
      <c r="B64" s="371"/>
    </row>
  </sheetData>
  <customSheetViews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150">
    <mergeCell ref="K9:L9"/>
    <mergeCell ref="K10:L10"/>
    <mergeCell ref="K11:L11"/>
    <mergeCell ref="K12:L12"/>
    <mergeCell ref="K13:L13"/>
    <mergeCell ref="I9:J9"/>
    <mergeCell ref="I10:J10"/>
    <mergeCell ref="I11:J11"/>
    <mergeCell ref="I12:J12"/>
    <mergeCell ref="I22:J22"/>
    <mergeCell ref="I23:J23"/>
    <mergeCell ref="I24:J24"/>
    <mergeCell ref="I25:J25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A1:F1"/>
    <mergeCell ref="A4:F4"/>
    <mergeCell ref="G4:H4"/>
    <mergeCell ref="A7:F7"/>
    <mergeCell ref="G7:H7"/>
    <mergeCell ref="A6:F6"/>
    <mergeCell ref="G6:H6"/>
    <mergeCell ref="G8:H8"/>
    <mergeCell ref="A5:F5"/>
    <mergeCell ref="G5:H5"/>
    <mergeCell ref="A8:F8"/>
    <mergeCell ref="A3:L3"/>
    <mergeCell ref="A2:L2"/>
    <mergeCell ref="K1:L1"/>
    <mergeCell ref="G1:J1"/>
    <mergeCell ref="I4:J4"/>
    <mergeCell ref="I5:J5"/>
    <mergeCell ref="I6:J6"/>
    <mergeCell ref="I8:J8"/>
    <mergeCell ref="K4:L4"/>
    <mergeCell ref="K5:L5"/>
    <mergeCell ref="K6:L6"/>
    <mergeCell ref="K8:L8"/>
    <mergeCell ref="A10:F10"/>
    <mergeCell ref="G10:H10"/>
    <mergeCell ref="A9:F9"/>
    <mergeCell ref="G11:H11"/>
    <mergeCell ref="A12:F12"/>
    <mergeCell ref="G12:H12"/>
    <mergeCell ref="A11:F11"/>
    <mergeCell ref="A15:D15"/>
    <mergeCell ref="E15:F15"/>
    <mergeCell ref="G13:H13"/>
    <mergeCell ref="A14:D14"/>
    <mergeCell ref="E14:F14"/>
    <mergeCell ref="G14:H14"/>
    <mergeCell ref="G15:H15"/>
    <mergeCell ref="A13:F13"/>
    <mergeCell ref="G9:H9"/>
    <mergeCell ref="A16:D16"/>
    <mergeCell ref="E16:F16"/>
    <mergeCell ref="G16:H16"/>
    <mergeCell ref="E17:F17"/>
    <mergeCell ref="G20:H20"/>
    <mergeCell ref="A19:F19"/>
    <mergeCell ref="G17:H17"/>
    <mergeCell ref="A18:D18"/>
    <mergeCell ref="E18:F18"/>
    <mergeCell ref="G18:H18"/>
    <mergeCell ref="A17:D17"/>
    <mergeCell ref="G19:H19"/>
    <mergeCell ref="A21:D21"/>
    <mergeCell ref="E21:F21"/>
    <mergeCell ref="A20:D20"/>
    <mergeCell ref="E20:F20"/>
    <mergeCell ref="G25:H25"/>
    <mergeCell ref="A28:H28"/>
    <mergeCell ref="A29:F29"/>
    <mergeCell ref="G29:H29"/>
    <mergeCell ref="G21:H21"/>
    <mergeCell ref="G22:H22"/>
    <mergeCell ref="G23:H23"/>
    <mergeCell ref="G24:H24"/>
    <mergeCell ref="A23:D23"/>
    <mergeCell ref="E23:F23"/>
    <mergeCell ref="A24:D24"/>
    <mergeCell ref="E24:F24"/>
    <mergeCell ref="A22:D22"/>
    <mergeCell ref="E22:F22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H31"/>
    <mergeCell ref="A40:C40"/>
    <mergeCell ref="E40:F40"/>
    <mergeCell ref="A38:C38"/>
    <mergeCell ref="E38:F38"/>
    <mergeCell ref="A39:C39"/>
    <mergeCell ref="E39:F39"/>
    <mergeCell ref="A36:H36"/>
    <mergeCell ref="G37:H37"/>
    <mergeCell ref="G40:H40"/>
    <mergeCell ref="G38:H38"/>
    <mergeCell ref="G39:H39"/>
    <mergeCell ref="A41:C41"/>
    <mergeCell ref="E41:F41"/>
    <mergeCell ref="G41:H41"/>
    <mergeCell ref="G42:H42"/>
    <mergeCell ref="G43:H43"/>
    <mergeCell ref="A46:C46"/>
    <mergeCell ref="A42:C42"/>
    <mergeCell ref="E42:F42"/>
    <mergeCell ref="E43:F43"/>
    <mergeCell ref="A59:B59"/>
    <mergeCell ref="A48:B48"/>
    <mergeCell ref="A49:B49"/>
    <mergeCell ref="A50:B50"/>
    <mergeCell ref="A51:B51"/>
    <mergeCell ref="A52:B52"/>
    <mergeCell ref="A53:B5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</mergeCells>
  <phoneticPr fontId="17" type="noConversion"/>
  <pageMargins left="0.19685039370078741" right="0.19685039370078741" top="0.6692913385826772" bottom="0.19685039370078741" header="0.19685039370078741" footer="0.19685039370078741"/>
  <pageSetup paperSize="9" scale="90" orientation="landscape" r:id="rId4"/>
  <headerFooter alignWithMargins="0">
    <oddHeader>&amp;CCOMUNE DI BANCHETTE</oddHeader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8"/>
  <sheetViews>
    <sheetView showWhiteSpace="0" topLeftCell="A31" zoomScaleNormal="100" workbookViewId="0">
      <selection activeCell="I113" sqref="I113"/>
    </sheetView>
  </sheetViews>
  <sheetFormatPr defaultRowHeight="12.75" x14ac:dyDescent="0.2"/>
  <cols>
    <col min="1" max="4" width="9.140625" style="3"/>
    <col min="5" max="5" width="17.140625" style="3" customWidth="1"/>
    <col min="6" max="6" width="15.7109375" style="3" customWidth="1"/>
    <col min="7" max="7" width="14.5703125" style="3" customWidth="1"/>
    <col min="8" max="8" width="15" style="3" customWidth="1"/>
    <col min="9" max="9" width="12.7109375" style="3" bestFit="1" customWidth="1"/>
    <col min="10" max="10" width="15" style="3" customWidth="1"/>
    <col min="11" max="13" width="9.140625" style="3"/>
    <col min="14" max="14" width="10.42578125" style="3" bestFit="1" customWidth="1"/>
    <col min="15" max="16384" width="9.140625" style="3"/>
  </cols>
  <sheetData>
    <row r="1" spans="1:10" ht="21.75" customHeight="1" x14ac:dyDescent="0.2">
      <c r="A1" s="541"/>
      <c r="B1" s="542"/>
      <c r="C1" s="542"/>
      <c r="D1" s="542"/>
      <c r="E1" s="293"/>
      <c r="F1" s="293"/>
      <c r="G1" s="553" t="s">
        <v>83</v>
      </c>
      <c r="H1" s="554"/>
      <c r="I1" s="551">
        <v>2018</v>
      </c>
      <c r="J1" s="552"/>
    </row>
    <row r="2" spans="1:10" ht="24.75" customHeight="1" thickBot="1" x14ac:dyDescent="0.25">
      <c r="A2" s="453" t="s">
        <v>128</v>
      </c>
      <c r="B2" s="454"/>
      <c r="C2" s="454"/>
      <c r="D2" s="454"/>
      <c r="E2" s="454"/>
      <c r="F2" s="454"/>
      <c r="G2" s="454"/>
      <c r="H2" s="454"/>
      <c r="I2" s="454"/>
      <c r="J2" s="454"/>
    </row>
    <row r="3" spans="1:10" ht="15.75" customHeight="1" thickBot="1" x14ac:dyDescent="0.25">
      <c r="A3" s="354" t="s">
        <v>129</v>
      </c>
      <c r="B3" s="355"/>
      <c r="C3" s="355"/>
      <c r="D3" s="355"/>
      <c r="E3" s="355"/>
      <c r="F3" s="355"/>
      <c r="G3" s="355"/>
      <c r="H3" s="355"/>
      <c r="I3" s="355"/>
      <c r="J3" s="356"/>
    </row>
    <row r="4" spans="1:10" ht="16.5" customHeight="1" x14ac:dyDescent="0.2">
      <c r="A4" s="543" t="s">
        <v>130</v>
      </c>
      <c r="B4" s="544"/>
      <c r="C4" s="544"/>
      <c r="D4" s="545"/>
      <c r="E4" s="518">
        <v>2016</v>
      </c>
      <c r="F4" s="481"/>
      <c r="G4" s="518">
        <v>2017</v>
      </c>
      <c r="H4" s="481"/>
      <c r="I4" s="294">
        <v>2018</v>
      </c>
      <c r="J4" s="295"/>
    </row>
    <row r="5" spans="1:10" ht="18" customHeight="1" x14ac:dyDescent="0.2">
      <c r="A5" s="546"/>
      <c r="B5" s="547"/>
      <c r="C5" s="548"/>
      <c r="D5" s="549"/>
      <c r="E5" s="251" t="s">
        <v>131</v>
      </c>
      <c r="F5" s="19" t="s">
        <v>132</v>
      </c>
      <c r="G5" s="251" t="s">
        <v>131</v>
      </c>
      <c r="H5" s="19" t="s">
        <v>132</v>
      </c>
      <c r="I5" s="254" t="s">
        <v>131</v>
      </c>
      <c r="J5" s="19" t="s">
        <v>132</v>
      </c>
    </row>
    <row r="6" spans="1:10" ht="24.75" customHeight="1" x14ac:dyDescent="0.2">
      <c r="A6" s="507" t="s">
        <v>133</v>
      </c>
      <c r="B6" s="508"/>
      <c r="C6" s="508"/>
      <c r="D6" s="509"/>
      <c r="E6" s="252">
        <v>216709.36</v>
      </c>
      <c r="F6" s="20"/>
      <c r="G6" s="252">
        <v>368613</v>
      </c>
      <c r="H6" s="20"/>
      <c r="I6" s="255">
        <v>44840</v>
      </c>
      <c r="J6" s="20"/>
    </row>
    <row r="7" spans="1:10" ht="24.75" customHeight="1" x14ac:dyDescent="0.2">
      <c r="A7" s="507" t="s">
        <v>134</v>
      </c>
      <c r="B7" s="508"/>
      <c r="C7" s="508"/>
      <c r="D7" s="509"/>
      <c r="E7" s="252">
        <f>30535.35+363447.5</f>
        <v>393982.85</v>
      </c>
      <c r="F7" s="20"/>
      <c r="G7" s="252">
        <v>125154.41</v>
      </c>
      <c r="H7" s="20"/>
      <c r="I7" s="255">
        <f>10870.13+89577.52</f>
        <v>100447.65000000001</v>
      </c>
      <c r="J7" s="20"/>
    </row>
    <row r="8" spans="1:10" ht="24.75" customHeight="1" x14ac:dyDescent="0.2">
      <c r="A8" s="507" t="s">
        <v>135</v>
      </c>
      <c r="B8" s="508"/>
      <c r="C8" s="508"/>
      <c r="D8" s="509"/>
      <c r="E8" s="252">
        <v>1805959.11</v>
      </c>
      <c r="F8" s="248">
        <v>1557068.23</v>
      </c>
      <c r="G8" s="252">
        <v>1826737.08</v>
      </c>
      <c r="H8" s="248">
        <v>1608952.02</v>
      </c>
      <c r="I8" s="255">
        <v>1872196.7</v>
      </c>
      <c r="J8" s="248">
        <v>1658598.3</v>
      </c>
    </row>
    <row r="9" spans="1:10" ht="24.75" customHeight="1" x14ac:dyDescent="0.2">
      <c r="A9" s="507" t="s">
        <v>136</v>
      </c>
      <c r="B9" s="508"/>
      <c r="C9" s="508"/>
      <c r="D9" s="509"/>
      <c r="E9" s="252">
        <v>51657.11</v>
      </c>
      <c r="F9" s="248">
        <v>27320.28</v>
      </c>
      <c r="G9" s="252">
        <v>67113.87</v>
      </c>
      <c r="H9" s="248">
        <v>50815.62</v>
      </c>
      <c r="I9" s="255">
        <v>75852.17</v>
      </c>
      <c r="J9" s="248">
        <v>47142.17</v>
      </c>
    </row>
    <row r="10" spans="1:10" ht="24.75" customHeight="1" x14ac:dyDescent="0.2">
      <c r="A10" s="507" t="s">
        <v>137</v>
      </c>
      <c r="B10" s="508"/>
      <c r="C10" s="508"/>
      <c r="D10" s="509"/>
      <c r="E10" s="252">
        <v>618137.75</v>
      </c>
      <c r="F10" s="248">
        <v>500800.61</v>
      </c>
      <c r="G10" s="252">
        <v>474101.96</v>
      </c>
      <c r="H10" s="248">
        <v>375649.42</v>
      </c>
      <c r="I10" s="255">
        <v>636948.6</v>
      </c>
      <c r="J10" s="248">
        <v>564960.56000000006</v>
      </c>
    </row>
    <row r="11" spans="1:10" ht="24.75" customHeight="1" x14ac:dyDescent="0.2">
      <c r="A11" s="507" t="s">
        <v>138</v>
      </c>
      <c r="B11" s="508"/>
      <c r="C11" s="508"/>
      <c r="D11" s="509"/>
      <c r="E11" s="252">
        <v>88409.58</v>
      </c>
      <c r="F11" s="248">
        <v>83428.58</v>
      </c>
      <c r="G11" s="252">
        <v>149895.47</v>
      </c>
      <c r="H11" s="248">
        <v>77895.47</v>
      </c>
      <c r="I11" s="255">
        <v>586743.30000000005</v>
      </c>
      <c r="J11" s="248">
        <v>584869.69999999995</v>
      </c>
    </row>
    <row r="12" spans="1:10" ht="24.75" customHeight="1" x14ac:dyDescent="0.2">
      <c r="A12" s="507" t="s">
        <v>139</v>
      </c>
      <c r="B12" s="508"/>
      <c r="C12" s="508"/>
      <c r="D12" s="509"/>
      <c r="E12" s="252">
        <v>4535.96</v>
      </c>
      <c r="F12" s="248">
        <v>0</v>
      </c>
      <c r="G12" s="252">
        <v>0</v>
      </c>
      <c r="H12" s="248">
        <v>0</v>
      </c>
      <c r="I12" s="255">
        <v>0</v>
      </c>
      <c r="J12" s="248">
        <v>0</v>
      </c>
    </row>
    <row r="13" spans="1:10" ht="24.75" customHeight="1" x14ac:dyDescent="0.2">
      <c r="A13" s="550" t="s">
        <v>140</v>
      </c>
      <c r="B13" s="510"/>
      <c r="C13" s="510"/>
      <c r="D13" s="511"/>
      <c r="E13" s="252">
        <v>372107.83</v>
      </c>
      <c r="F13" s="248">
        <v>365066.96</v>
      </c>
      <c r="G13" s="252">
        <v>406157.53</v>
      </c>
      <c r="H13" s="248">
        <v>394530.36</v>
      </c>
      <c r="I13" s="255">
        <v>362541.83</v>
      </c>
      <c r="J13" s="248">
        <v>354715.13</v>
      </c>
    </row>
    <row r="14" spans="1:10" ht="24.75" customHeight="1" thickBot="1" x14ac:dyDescent="0.25">
      <c r="A14" s="512" t="s">
        <v>141</v>
      </c>
      <c r="B14" s="513"/>
      <c r="C14" s="513"/>
      <c r="D14" s="514"/>
      <c r="E14" s="253">
        <f>SUM(E6:E13)</f>
        <v>3551499.5500000003</v>
      </c>
      <c r="F14" s="21">
        <f>SUM(F8:F13)</f>
        <v>2533684.66</v>
      </c>
      <c r="G14" s="253">
        <f>SUM(G6:G13)</f>
        <v>3417773.3200000003</v>
      </c>
      <c r="H14" s="21">
        <f>SUM(H8:H13)</f>
        <v>2507842.89</v>
      </c>
      <c r="I14" s="256">
        <f>SUM(I6:I13)</f>
        <v>3679570.25</v>
      </c>
      <c r="J14" s="21">
        <f>SUM(J8:J13)</f>
        <v>3210285.8600000003</v>
      </c>
    </row>
    <row r="15" spans="1:10" ht="14.25" customHeight="1" thickBot="1" x14ac:dyDescent="0.25">
      <c r="A15" s="519"/>
      <c r="B15" s="520"/>
      <c r="C15" s="520"/>
      <c r="D15" s="520"/>
      <c r="E15" s="520"/>
      <c r="F15" s="520"/>
      <c r="G15" s="520"/>
      <c r="H15" s="520"/>
    </row>
    <row r="16" spans="1:10" ht="15" customHeight="1" thickBot="1" x14ac:dyDescent="0.25">
      <c r="A16" s="354" t="s">
        <v>142</v>
      </c>
      <c r="B16" s="355"/>
      <c r="C16" s="355"/>
      <c r="D16" s="355"/>
      <c r="E16" s="355"/>
      <c r="F16" s="355"/>
      <c r="G16" s="355"/>
      <c r="H16" s="355"/>
      <c r="I16" s="355"/>
      <c r="J16" s="356"/>
    </row>
    <row r="17" spans="1:11" ht="15" customHeight="1" thickBot="1" x14ac:dyDescent="0.25">
      <c r="A17" s="536" t="s">
        <v>130</v>
      </c>
      <c r="B17" s="557"/>
      <c r="C17" s="557"/>
      <c r="D17" s="539"/>
      <c r="E17" s="518">
        <v>2016</v>
      </c>
      <c r="F17" s="481"/>
      <c r="G17" s="518">
        <v>2017</v>
      </c>
      <c r="H17" s="481"/>
      <c r="I17" s="563">
        <v>2018</v>
      </c>
      <c r="J17" s="564"/>
    </row>
    <row r="18" spans="1:11" ht="12.75" customHeight="1" x14ac:dyDescent="0.2">
      <c r="A18" s="558"/>
      <c r="B18" s="559"/>
      <c r="C18" s="533"/>
      <c r="D18" s="534"/>
      <c r="E18" s="251" t="s">
        <v>143</v>
      </c>
      <c r="F18" s="19" t="s">
        <v>144</v>
      </c>
      <c r="G18" s="251" t="s">
        <v>143</v>
      </c>
      <c r="H18" s="19" t="s">
        <v>144</v>
      </c>
      <c r="I18" s="257" t="s">
        <v>331</v>
      </c>
      <c r="J18" s="19" t="s">
        <v>144</v>
      </c>
    </row>
    <row r="19" spans="1:11" ht="24.75" customHeight="1" x14ac:dyDescent="0.2">
      <c r="A19" s="550" t="s">
        <v>145</v>
      </c>
      <c r="B19" s="510"/>
      <c r="C19" s="510"/>
      <c r="D19" s="511"/>
      <c r="E19" s="252">
        <v>2200335.37</v>
      </c>
      <c r="F19" s="248">
        <v>1993680.71</v>
      </c>
      <c r="G19" s="252">
        <v>2184142.89</v>
      </c>
      <c r="H19" s="248">
        <v>1984010.35</v>
      </c>
      <c r="I19" s="255">
        <v>2241694.7400000002</v>
      </c>
      <c r="J19" s="248">
        <v>1979921.86</v>
      </c>
    </row>
    <row r="20" spans="1:11" ht="24.75" customHeight="1" x14ac:dyDescent="0.2">
      <c r="A20" s="550" t="s">
        <v>146</v>
      </c>
      <c r="B20" s="510"/>
      <c r="C20" s="510"/>
      <c r="D20" s="511"/>
      <c r="E20" s="252">
        <v>418131.41</v>
      </c>
      <c r="F20" s="248">
        <v>358994.75</v>
      </c>
      <c r="G20" s="252">
        <v>505146.69</v>
      </c>
      <c r="H20" s="248">
        <v>447720.92</v>
      </c>
      <c r="I20" s="255">
        <v>370842.18</v>
      </c>
      <c r="J20" s="248">
        <v>173726.68</v>
      </c>
    </row>
    <row r="21" spans="1:11" ht="24.75" customHeight="1" x14ac:dyDescent="0.2">
      <c r="A21" s="507" t="s">
        <v>147</v>
      </c>
      <c r="B21" s="508"/>
      <c r="C21" s="508"/>
      <c r="D21" s="509"/>
      <c r="E21" s="252">
        <v>0</v>
      </c>
      <c r="F21" s="248">
        <v>0</v>
      </c>
      <c r="G21" s="252">
        <v>0</v>
      </c>
      <c r="H21" s="248">
        <v>0</v>
      </c>
      <c r="I21" s="255">
        <v>0</v>
      </c>
      <c r="J21" s="248">
        <v>0</v>
      </c>
    </row>
    <row r="22" spans="1:11" ht="24.75" customHeight="1" x14ac:dyDescent="0.2">
      <c r="A22" s="550" t="s">
        <v>148</v>
      </c>
      <c r="B22" s="510"/>
      <c r="C22" s="510"/>
      <c r="D22" s="511"/>
      <c r="E22" s="252">
        <v>69534.25</v>
      </c>
      <c r="F22" s="248">
        <v>69534.25</v>
      </c>
      <c r="G22" s="252">
        <v>72881.77</v>
      </c>
      <c r="H22" s="248">
        <v>67334.679999999993</v>
      </c>
      <c r="I22" s="255">
        <v>76393.22</v>
      </c>
      <c r="J22" s="248">
        <v>76393.22</v>
      </c>
    </row>
    <row r="23" spans="1:11" ht="24.75" customHeight="1" x14ac:dyDescent="0.2">
      <c r="A23" s="550" t="s">
        <v>149</v>
      </c>
      <c r="B23" s="510"/>
      <c r="C23" s="510"/>
      <c r="D23" s="511"/>
      <c r="E23" s="252">
        <v>0</v>
      </c>
      <c r="F23" s="248">
        <v>0</v>
      </c>
      <c r="G23" s="252">
        <v>0</v>
      </c>
      <c r="H23" s="248">
        <v>0</v>
      </c>
      <c r="I23" s="255">
        <v>0</v>
      </c>
      <c r="J23" s="248">
        <v>0</v>
      </c>
    </row>
    <row r="24" spans="1:11" ht="24.75" customHeight="1" x14ac:dyDescent="0.2">
      <c r="A24" s="550" t="s">
        <v>150</v>
      </c>
      <c r="B24" s="510"/>
      <c r="C24" s="510"/>
      <c r="D24" s="511"/>
      <c r="E24" s="252">
        <v>372107.83</v>
      </c>
      <c r="F24" s="248">
        <v>321824.84999999998</v>
      </c>
      <c r="G24" s="252">
        <v>406157.53</v>
      </c>
      <c r="H24" s="248">
        <v>379385.01</v>
      </c>
      <c r="I24" s="255">
        <v>362541.83</v>
      </c>
      <c r="J24" s="248">
        <v>323513.27</v>
      </c>
    </row>
    <row r="25" spans="1:11" s="22" customFormat="1" ht="24.75" customHeight="1" thickBot="1" x14ac:dyDescent="0.25">
      <c r="A25" s="512" t="s">
        <v>151</v>
      </c>
      <c r="B25" s="513"/>
      <c r="C25" s="513"/>
      <c r="D25" s="514"/>
      <c r="E25" s="253">
        <f t="shared" ref="E25:J25" si="0">SUM(E19:E24)</f>
        <v>3060108.8600000003</v>
      </c>
      <c r="F25" s="21">
        <f t="shared" si="0"/>
        <v>2744034.56</v>
      </c>
      <c r="G25" s="253">
        <f t="shared" si="0"/>
        <v>3168328.88</v>
      </c>
      <c r="H25" s="21">
        <f t="shared" si="0"/>
        <v>2878450.96</v>
      </c>
      <c r="I25" s="256">
        <f t="shared" si="0"/>
        <v>3051471.9700000007</v>
      </c>
      <c r="J25" s="21">
        <f t="shared" si="0"/>
        <v>2553555.0300000003</v>
      </c>
    </row>
    <row r="26" spans="1:11" ht="14.25" customHeight="1" x14ac:dyDescent="0.2">
      <c r="A26" s="519"/>
      <c r="B26" s="520"/>
      <c r="C26" s="520"/>
      <c r="D26" s="520"/>
      <c r="E26" s="520"/>
      <c r="F26" s="520"/>
      <c r="G26" s="520"/>
      <c r="H26" s="520"/>
    </row>
    <row r="27" spans="1:11" ht="14.25" customHeight="1" thickBot="1" x14ac:dyDescent="0.25">
      <c r="A27" s="451" t="s">
        <v>152</v>
      </c>
      <c r="B27" s="452"/>
      <c r="C27" s="452"/>
      <c r="D27" s="452"/>
      <c r="E27" s="452"/>
      <c r="F27" s="452"/>
      <c r="G27" s="452"/>
      <c r="H27" s="452"/>
      <c r="I27" s="452"/>
      <c r="J27" s="452"/>
      <c r="K27" s="26"/>
    </row>
    <row r="28" spans="1:11" ht="14.25" customHeight="1" x14ac:dyDescent="0.2">
      <c r="A28" s="535" t="s">
        <v>153</v>
      </c>
      <c r="B28" s="537" t="s">
        <v>154</v>
      </c>
      <c r="C28" s="538"/>
      <c r="D28" s="539"/>
      <c r="E28" s="555">
        <v>2016</v>
      </c>
      <c r="F28" s="483"/>
      <c r="G28" s="555">
        <v>2017</v>
      </c>
      <c r="H28" s="483"/>
      <c r="I28" s="296">
        <v>2018</v>
      </c>
      <c r="J28" s="297"/>
      <c r="K28" s="26"/>
    </row>
    <row r="29" spans="1:11" ht="14.25" customHeight="1" x14ac:dyDescent="0.2">
      <c r="A29" s="536"/>
      <c r="B29" s="539"/>
      <c r="C29" s="540"/>
      <c r="D29" s="534"/>
      <c r="E29" s="258" t="s">
        <v>155</v>
      </c>
      <c r="F29" s="19" t="s">
        <v>156</v>
      </c>
      <c r="G29" s="258" t="s">
        <v>155</v>
      </c>
      <c r="H29" s="19" t="s">
        <v>156</v>
      </c>
      <c r="I29" s="261" t="s">
        <v>155</v>
      </c>
      <c r="J29" s="19" t="s">
        <v>156</v>
      </c>
      <c r="K29" s="26"/>
    </row>
    <row r="30" spans="1:11" ht="28.5" customHeight="1" x14ac:dyDescent="0.2">
      <c r="A30" s="23">
        <v>1</v>
      </c>
      <c r="B30" s="509" t="s">
        <v>157</v>
      </c>
      <c r="C30" s="561"/>
      <c r="D30" s="509"/>
      <c r="E30" s="252">
        <v>727794.86</v>
      </c>
      <c r="F30" s="248">
        <v>304008.46999999997</v>
      </c>
      <c r="G30" s="252">
        <v>664769.24</v>
      </c>
      <c r="H30" s="248">
        <v>257007.53</v>
      </c>
      <c r="I30" s="255">
        <v>624014.01</v>
      </c>
      <c r="J30" s="248">
        <v>197237.9</v>
      </c>
      <c r="K30" s="26"/>
    </row>
    <row r="31" spans="1:11" ht="14.25" customHeight="1" x14ac:dyDescent="0.2">
      <c r="A31" s="23">
        <v>2</v>
      </c>
      <c r="B31" s="511" t="s">
        <v>158</v>
      </c>
      <c r="C31" s="560"/>
      <c r="D31" s="511"/>
      <c r="E31" s="252">
        <v>18035.62</v>
      </c>
      <c r="F31" s="248">
        <v>15003.32</v>
      </c>
      <c r="G31" s="252">
        <v>24336.83</v>
      </c>
      <c r="H31" s="248">
        <v>9312.7800000000007</v>
      </c>
      <c r="I31" s="255">
        <v>31322.3</v>
      </c>
      <c r="J31" s="248">
        <v>21419.42</v>
      </c>
      <c r="K31" s="26"/>
    </row>
    <row r="32" spans="1:11" ht="14.25" customHeight="1" x14ac:dyDescent="0.2">
      <c r="A32" s="23">
        <v>3</v>
      </c>
      <c r="B32" s="511" t="s">
        <v>159</v>
      </c>
      <c r="C32" s="560"/>
      <c r="D32" s="511"/>
      <c r="E32" s="252">
        <v>179079.46</v>
      </c>
      <c r="F32" s="248">
        <v>74466.929999999993</v>
      </c>
      <c r="G32" s="252">
        <v>215015.51</v>
      </c>
      <c r="H32" s="248">
        <v>109207.38</v>
      </c>
      <c r="I32" s="255">
        <v>197757.81</v>
      </c>
      <c r="J32" s="248">
        <v>91095.38</v>
      </c>
      <c r="K32" s="26"/>
    </row>
    <row r="33" spans="1:11" ht="14.25" customHeight="1" x14ac:dyDescent="0.2">
      <c r="A33" s="23">
        <v>4</v>
      </c>
      <c r="B33" s="511" t="s">
        <v>160</v>
      </c>
      <c r="C33" s="560"/>
      <c r="D33" s="511"/>
      <c r="E33" s="252">
        <v>13332</v>
      </c>
      <c r="F33" s="248">
        <v>12682</v>
      </c>
      <c r="G33" s="252">
        <v>4981</v>
      </c>
      <c r="H33" s="248">
        <v>4981</v>
      </c>
      <c r="I33" s="255">
        <v>72000</v>
      </c>
      <c r="J33" s="248">
        <v>7800</v>
      </c>
      <c r="K33" s="26"/>
    </row>
    <row r="34" spans="1:11" ht="14.25" customHeight="1" x14ac:dyDescent="0.2">
      <c r="A34" s="23">
        <v>6</v>
      </c>
      <c r="B34" s="511" t="s">
        <v>161</v>
      </c>
      <c r="C34" s="560"/>
      <c r="D34" s="511"/>
      <c r="E34" s="252">
        <v>0</v>
      </c>
      <c r="F34" s="248">
        <v>0</v>
      </c>
      <c r="G34" s="252">
        <v>4535.96</v>
      </c>
      <c r="H34" s="248">
        <v>0</v>
      </c>
      <c r="I34" s="255">
        <v>4535.96</v>
      </c>
      <c r="J34" s="248">
        <v>0</v>
      </c>
      <c r="K34" s="26"/>
    </row>
    <row r="35" spans="1:11" ht="14.25" customHeight="1" x14ac:dyDescent="0.2">
      <c r="A35" s="23">
        <v>9</v>
      </c>
      <c r="B35" s="511" t="s">
        <v>162</v>
      </c>
      <c r="C35" s="560"/>
      <c r="D35" s="511"/>
      <c r="E35" s="252">
        <v>31676.82</v>
      </c>
      <c r="F35" s="248">
        <v>17320.240000000002</v>
      </c>
      <c r="G35" s="252">
        <v>20902.05</v>
      </c>
      <c r="H35" s="248">
        <v>9687.2099999999991</v>
      </c>
      <c r="I35" s="255">
        <v>22684.97</v>
      </c>
      <c r="J35" s="248">
        <v>9801.98</v>
      </c>
      <c r="K35" s="26"/>
    </row>
    <row r="36" spans="1:11" s="22" customFormat="1" ht="14.25" customHeight="1" x14ac:dyDescent="0.2">
      <c r="A36" s="529" t="s">
        <v>163</v>
      </c>
      <c r="B36" s="530"/>
      <c r="C36" s="530"/>
      <c r="D36" s="531"/>
      <c r="E36" s="259">
        <f t="shared" ref="E36:J36" si="1">SUM(E30:E35)</f>
        <v>969918.75999999989</v>
      </c>
      <c r="F36" s="24">
        <f t="shared" si="1"/>
        <v>423480.95999999996</v>
      </c>
      <c r="G36" s="259">
        <f t="shared" si="1"/>
        <v>934540.59</v>
      </c>
      <c r="H36" s="24">
        <f t="shared" si="1"/>
        <v>390195.9</v>
      </c>
      <c r="I36" s="262">
        <f t="shared" si="1"/>
        <v>952315.05</v>
      </c>
      <c r="J36" s="298">
        <f t="shared" si="1"/>
        <v>327354.68</v>
      </c>
      <c r="K36" s="260"/>
    </row>
    <row r="37" spans="1:11" ht="14.25" customHeight="1" x14ac:dyDescent="0.2">
      <c r="A37" s="532" t="s">
        <v>153</v>
      </c>
      <c r="B37" s="533" t="s">
        <v>164</v>
      </c>
      <c r="C37" s="533"/>
      <c r="D37" s="534"/>
      <c r="E37" s="556">
        <v>2016</v>
      </c>
      <c r="F37" s="562"/>
      <c r="G37" s="556">
        <v>2017</v>
      </c>
      <c r="H37" s="468"/>
      <c r="I37" s="468">
        <v>2018</v>
      </c>
      <c r="J37" s="469"/>
      <c r="K37" s="26"/>
    </row>
    <row r="38" spans="1:11" ht="14.25" customHeight="1" x14ac:dyDescent="0.2">
      <c r="A38" s="532"/>
      <c r="B38" s="533"/>
      <c r="C38" s="533"/>
      <c r="D38" s="534"/>
      <c r="E38" s="258" t="s">
        <v>165</v>
      </c>
      <c r="F38" s="19" t="s">
        <v>166</v>
      </c>
      <c r="G38" s="258" t="s">
        <v>165</v>
      </c>
      <c r="H38" s="19" t="s">
        <v>166</v>
      </c>
      <c r="I38" s="261" t="s">
        <v>165</v>
      </c>
      <c r="J38" s="299" t="s">
        <v>166</v>
      </c>
      <c r="K38" s="26"/>
    </row>
    <row r="39" spans="1:11" ht="14.25" customHeight="1" x14ac:dyDescent="0.2">
      <c r="A39" s="23">
        <v>1</v>
      </c>
      <c r="B39" s="510" t="s">
        <v>167</v>
      </c>
      <c r="C39" s="510"/>
      <c r="D39" s="511"/>
      <c r="E39" s="252">
        <v>313619.84000000003</v>
      </c>
      <c r="F39" s="248">
        <v>271181.52</v>
      </c>
      <c r="G39" s="252">
        <v>243239.55</v>
      </c>
      <c r="H39" s="248">
        <v>186093.42</v>
      </c>
      <c r="I39" s="255">
        <v>250512.39</v>
      </c>
      <c r="J39" s="248">
        <v>222309.78</v>
      </c>
      <c r="K39" s="26"/>
    </row>
    <row r="40" spans="1:11" ht="14.25" customHeight="1" x14ac:dyDescent="0.2">
      <c r="A40" s="23">
        <v>2</v>
      </c>
      <c r="B40" s="510" t="s">
        <v>168</v>
      </c>
      <c r="C40" s="510"/>
      <c r="D40" s="511"/>
      <c r="E40" s="252">
        <v>49071.66</v>
      </c>
      <c r="F40" s="248">
        <v>46740.06</v>
      </c>
      <c r="G40" s="252">
        <v>59636.66</v>
      </c>
      <c r="H40" s="248">
        <v>56076.03</v>
      </c>
      <c r="I40" s="255">
        <v>60984.76</v>
      </c>
      <c r="J40" s="248">
        <v>57977.02</v>
      </c>
      <c r="K40" s="26"/>
    </row>
    <row r="41" spans="1:11" ht="26.25" customHeight="1" x14ac:dyDescent="0.2">
      <c r="A41" s="23">
        <v>3</v>
      </c>
      <c r="B41" s="508" t="s">
        <v>169</v>
      </c>
      <c r="C41" s="508"/>
      <c r="D41" s="509"/>
      <c r="E41" s="252">
        <v>0</v>
      </c>
      <c r="F41" s="248">
        <v>0</v>
      </c>
      <c r="G41" s="252">
        <v>0</v>
      </c>
      <c r="H41" s="248">
        <v>0</v>
      </c>
      <c r="I41" s="255">
        <v>0</v>
      </c>
      <c r="J41" s="248">
        <v>0</v>
      </c>
    </row>
    <row r="42" spans="1:11" ht="14.25" customHeight="1" x14ac:dyDescent="0.2">
      <c r="A42" s="23">
        <v>4</v>
      </c>
      <c r="B42" s="510" t="s">
        <v>170</v>
      </c>
      <c r="C42" s="510"/>
      <c r="D42" s="511"/>
      <c r="E42" s="252">
        <v>0</v>
      </c>
      <c r="F42" s="248">
        <v>0</v>
      </c>
      <c r="G42" s="252">
        <v>0</v>
      </c>
      <c r="H42" s="248">
        <v>0</v>
      </c>
      <c r="I42" s="255">
        <v>5547.09</v>
      </c>
      <c r="J42" s="248">
        <v>5547.09</v>
      </c>
    </row>
    <row r="43" spans="1:11" ht="20.25" customHeight="1" x14ac:dyDescent="0.2">
      <c r="A43" s="23">
        <v>5</v>
      </c>
      <c r="B43" s="508" t="s">
        <v>171</v>
      </c>
      <c r="C43" s="508"/>
      <c r="D43" s="509"/>
      <c r="E43" s="252">
        <v>0</v>
      </c>
      <c r="F43" s="248">
        <v>0</v>
      </c>
      <c r="G43" s="252">
        <v>0</v>
      </c>
      <c r="H43" s="248">
        <v>0</v>
      </c>
      <c r="I43" s="255">
        <v>0</v>
      </c>
      <c r="J43" s="248">
        <v>0</v>
      </c>
    </row>
    <row r="44" spans="1:11" ht="14.25" customHeight="1" x14ac:dyDescent="0.2">
      <c r="A44" s="23">
        <v>7</v>
      </c>
      <c r="B44" s="510" t="s">
        <v>162</v>
      </c>
      <c r="C44" s="510"/>
      <c r="D44" s="511"/>
      <c r="E44" s="252">
        <v>37102.15</v>
      </c>
      <c r="F44" s="248">
        <v>15156.32</v>
      </c>
      <c r="G44" s="252">
        <v>71826.179999999993</v>
      </c>
      <c r="H44" s="248">
        <v>48480.14</v>
      </c>
      <c r="I44" s="255">
        <v>50040.55</v>
      </c>
      <c r="J44" s="248">
        <v>21265.14</v>
      </c>
    </row>
    <row r="45" spans="1:11" s="22" customFormat="1" ht="14.25" customHeight="1" thickBot="1" x14ac:dyDescent="0.25">
      <c r="A45" s="512" t="s">
        <v>172</v>
      </c>
      <c r="B45" s="513"/>
      <c r="C45" s="513"/>
      <c r="D45" s="514"/>
      <c r="E45" s="253">
        <f t="shared" ref="E45:J45" si="2">SUM(E39:E44)</f>
        <v>399793.65</v>
      </c>
      <c r="F45" s="21">
        <f t="shared" si="2"/>
        <v>333077.90000000002</v>
      </c>
      <c r="G45" s="253">
        <f t="shared" si="2"/>
        <v>374702.38999999996</v>
      </c>
      <c r="H45" s="21">
        <f t="shared" si="2"/>
        <v>290649.59000000003</v>
      </c>
      <c r="I45" s="256">
        <f t="shared" si="2"/>
        <v>367084.79000000004</v>
      </c>
      <c r="J45" s="21">
        <f t="shared" si="2"/>
        <v>307099.03000000003</v>
      </c>
    </row>
    <row r="46" spans="1:11" ht="14.25" customHeight="1" thickBot="1" x14ac:dyDescent="0.25">
      <c r="A46" s="519"/>
      <c r="B46" s="520"/>
      <c r="C46" s="520"/>
      <c r="D46" s="520"/>
      <c r="E46" s="520"/>
      <c r="F46" s="520"/>
      <c r="G46" s="520"/>
      <c r="H46" s="520"/>
    </row>
    <row r="47" spans="1:11" ht="15.75" customHeight="1" thickBot="1" x14ac:dyDescent="0.25">
      <c r="A47" s="354" t="s">
        <v>173</v>
      </c>
      <c r="B47" s="355"/>
      <c r="C47" s="355"/>
      <c r="D47" s="355"/>
      <c r="E47" s="355"/>
      <c r="F47" s="355"/>
      <c r="G47" s="355"/>
      <c r="H47" s="355"/>
      <c r="I47" s="355"/>
      <c r="J47" s="356"/>
    </row>
    <row r="48" spans="1:11" ht="15.75" customHeight="1" x14ac:dyDescent="0.2">
      <c r="A48" s="515" t="s">
        <v>86</v>
      </c>
      <c r="B48" s="516"/>
      <c r="C48" s="516"/>
      <c r="D48" s="517"/>
      <c r="E48" s="518">
        <v>2016</v>
      </c>
      <c r="F48" s="481"/>
      <c r="G48" s="480">
        <v>2017</v>
      </c>
      <c r="H48" s="481"/>
      <c r="I48" s="480">
        <v>2018</v>
      </c>
      <c r="J48" s="481"/>
    </row>
    <row r="49" spans="1:10" ht="28.5" customHeight="1" x14ac:dyDescent="0.2">
      <c r="A49" s="507" t="s">
        <v>174</v>
      </c>
      <c r="B49" s="508"/>
      <c r="C49" s="508"/>
      <c r="D49" s="509"/>
      <c r="E49" s="504">
        <v>27190</v>
      </c>
      <c r="F49" s="505"/>
      <c r="G49" s="504">
        <v>30180</v>
      </c>
      <c r="H49" s="505"/>
      <c r="I49" s="504">
        <v>27583.4</v>
      </c>
      <c r="J49" s="505"/>
    </row>
    <row r="50" spans="1:10" ht="24.75" customHeight="1" x14ac:dyDescent="0.2">
      <c r="A50" s="507" t="s">
        <v>175</v>
      </c>
      <c r="B50" s="508"/>
      <c r="C50" s="508"/>
      <c r="D50" s="509"/>
      <c r="E50" s="504">
        <v>94820</v>
      </c>
      <c r="F50" s="505"/>
      <c r="G50" s="504">
        <v>92893</v>
      </c>
      <c r="H50" s="505"/>
      <c r="I50" s="504">
        <v>87906.58</v>
      </c>
      <c r="J50" s="505"/>
    </row>
    <row r="51" spans="1:10" ht="24.75" customHeight="1" x14ac:dyDescent="0.2">
      <c r="A51" s="507" t="s">
        <v>176</v>
      </c>
      <c r="B51" s="508"/>
      <c r="C51" s="508"/>
      <c r="D51" s="509"/>
      <c r="E51" s="504">
        <v>620135.4</v>
      </c>
      <c r="F51" s="505"/>
      <c r="G51" s="504">
        <v>596698</v>
      </c>
      <c r="H51" s="505"/>
      <c r="I51" s="504">
        <f>523451.23+34790.52</f>
        <v>558241.75</v>
      </c>
      <c r="J51" s="505"/>
    </row>
    <row r="52" spans="1:10" ht="24" customHeight="1" x14ac:dyDescent="0.2">
      <c r="A52" s="507" t="s">
        <v>177</v>
      </c>
      <c r="B52" s="508"/>
      <c r="C52" s="508"/>
      <c r="D52" s="509"/>
      <c r="E52" s="504">
        <v>69550</v>
      </c>
      <c r="F52" s="505"/>
      <c r="G52" s="504">
        <v>72883</v>
      </c>
      <c r="H52" s="505"/>
      <c r="I52" s="504">
        <v>76393.22</v>
      </c>
      <c r="J52" s="505"/>
    </row>
    <row r="53" spans="1:10" ht="22.5" customHeight="1" thickBot="1" x14ac:dyDescent="0.25">
      <c r="A53" s="565" t="s">
        <v>178</v>
      </c>
      <c r="B53" s="566"/>
      <c r="C53" s="566"/>
      <c r="D53" s="567"/>
      <c r="E53" s="504">
        <v>0</v>
      </c>
      <c r="F53" s="505"/>
      <c r="G53" s="504">
        <v>0</v>
      </c>
      <c r="H53" s="505"/>
      <c r="I53" s="504">
        <v>0</v>
      </c>
      <c r="J53" s="505"/>
    </row>
    <row r="54" spans="1:10" ht="12.75" customHeight="1" thickBot="1" x14ac:dyDescent="0.25">
      <c r="A54" s="336"/>
      <c r="B54" s="337"/>
      <c r="C54" s="337"/>
      <c r="D54" s="337"/>
      <c r="E54" s="337"/>
      <c r="F54" s="337"/>
      <c r="G54" s="337"/>
      <c r="H54" s="337"/>
    </row>
    <row r="55" spans="1:10" ht="12.75" customHeight="1" thickBot="1" x14ac:dyDescent="0.25">
      <c r="A55" s="351" t="s">
        <v>128</v>
      </c>
      <c r="B55" s="352"/>
      <c r="C55" s="352"/>
      <c r="D55" s="352"/>
      <c r="E55" s="352"/>
      <c r="F55" s="352"/>
      <c r="G55" s="352"/>
      <c r="H55" s="352"/>
      <c r="I55" s="352"/>
      <c r="J55" s="353"/>
    </row>
    <row r="56" spans="1:10" ht="15.75" customHeight="1" thickBot="1" x14ac:dyDescent="0.25">
      <c r="A56" s="354" t="s">
        <v>179</v>
      </c>
      <c r="B56" s="355"/>
      <c r="C56" s="355"/>
      <c r="D56" s="355"/>
      <c r="E56" s="355"/>
      <c r="F56" s="355"/>
      <c r="G56" s="355"/>
      <c r="H56" s="355"/>
      <c r="I56" s="355"/>
      <c r="J56" s="356"/>
    </row>
    <row r="57" spans="1:10" x14ac:dyDescent="0.2">
      <c r="A57" s="515" t="s">
        <v>86</v>
      </c>
      <c r="B57" s="516"/>
      <c r="C57" s="516"/>
      <c r="D57" s="516"/>
      <c r="E57" s="480">
        <v>2016</v>
      </c>
      <c r="F57" s="481"/>
      <c r="G57" s="480">
        <v>2017</v>
      </c>
      <c r="H57" s="481"/>
      <c r="I57" s="480">
        <v>2018</v>
      </c>
      <c r="J57" s="481"/>
    </row>
    <row r="58" spans="1:10" ht="12.75" customHeight="1" x14ac:dyDescent="0.2">
      <c r="A58" s="502" t="s">
        <v>180</v>
      </c>
      <c r="B58" s="503"/>
      <c r="C58" s="503"/>
      <c r="D58" s="503"/>
      <c r="E58" s="470">
        <f>(E8+E10)/SUM(E8:E10)</f>
        <v>0.97913479666156011</v>
      </c>
      <c r="F58" s="471"/>
      <c r="G58" s="486">
        <f>(G8+G10)/SUM(G8:G10)</f>
        <v>0.97165743046807462</v>
      </c>
      <c r="H58" s="487"/>
      <c r="I58" s="486">
        <f>(I8+I10)/SUM(I8:I10)</f>
        <v>0.97065677205479051</v>
      </c>
      <c r="J58" s="487"/>
    </row>
    <row r="59" spans="1:10" ht="12.75" customHeight="1" x14ac:dyDescent="0.2">
      <c r="A59" s="498" t="s">
        <v>181</v>
      </c>
      <c r="B59" s="499"/>
      <c r="C59" s="499"/>
      <c r="D59" s="499"/>
      <c r="E59" s="470"/>
      <c r="F59" s="471"/>
      <c r="G59" s="486"/>
      <c r="H59" s="487"/>
      <c r="I59" s="486"/>
      <c r="J59" s="487"/>
    </row>
    <row r="60" spans="1:10" ht="12.75" customHeight="1" x14ac:dyDescent="0.2">
      <c r="A60" s="506" t="s">
        <v>182</v>
      </c>
      <c r="B60" s="499"/>
      <c r="C60" s="499"/>
      <c r="D60" s="499"/>
      <c r="E60" s="470"/>
      <c r="F60" s="471"/>
      <c r="G60" s="486"/>
      <c r="H60" s="487"/>
      <c r="I60" s="486"/>
      <c r="J60" s="487"/>
    </row>
    <row r="61" spans="1:10" ht="12.75" customHeight="1" x14ac:dyDescent="0.2">
      <c r="A61" s="502" t="s">
        <v>183</v>
      </c>
      <c r="B61" s="503"/>
      <c r="C61" s="503"/>
      <c r="D61" s="503"/>
      <c r="E61" s="470">
        <f>E8/SUM(E8:E10)</f>
        <v>0.72945823045575076</v>
      </c>
      <c r="F61" s="471"/>
      <c r="G61" s="470">
        <f>G8/SUM(G8:G10)</f>
        <v>0.77144147262624407</v>
      </c>
      <c r="H61" s="471"/>
      <c r="I61" s="470">
        <f>I8/SUM(I8:I10)</f>
        <v>0.72425475139826734</v>
      </c>
      <c r="J61" s="471"/>
    </row>
    <row r="62" spans="1:10" ht="12.75" customHeight="1" x14ac:dyDescent="0.2">
      <c r="A62" s="498" t="s">
        <v>184</v>
      </c>
      <c r="B62" s="499"/>
      <c r="C62" s="499"/>
      <c r="D62" s="499"/>
      <c r="E62" s="470"/>
      <c r="F62" s="471"/>
      <c r="G62" s="470"/>
      <c r="H62" s="471"/>
      <c r="I62" s="470"/>
      <c r="J62" s="471"/>
    </row>
    <row r="63" spans="1:10" ht="13.15" customHeight="1" x14ac:dyDescent="0.2">
      <c r="A63" s="506" t="s">
        <v>182</v>
      </c>
      <c r="B63" s="499"/>
      <c r="C63" s="499"/>
      <c r="D63" s="499"/>
      <c r="E63" s="470"/>
      <c r="F63" s="471"/>
      <c r="G63" s="470"/>
      <c r="H63" s="471"/>
      <c r="I63" s="470"/>
      <c r="J63" s="471"/>
    </row>
    <row r="64" spans="1:10" ht="13.15" customHeight="1" x14ac:dyDescent="0.2">
      <c r="A64" s="502" t="s">
        <v>185</v>
      </c>
      <c r="B64" s="503"/>
      <c r="C64" s="503"/>
      <c r="D64" s="503"/>
      <c r="E64" s="470">
        <f>E49/SUM(E8:E10)</f>
        <v>1.0982512935241299E-2</v>
      </c>
      <c r="F64" s="471"/>
      <c r="G64" s="470">
        <f>G49/SUM(G8:G10)</f>
        <v>1.2745185882940551E-2</v>
      </c>
      <c r="H64" s="471"/>
      <c r="I64" s="470">
        <f>I49/SUM(I8:I10)</f>
        <v>1.0670571371971209E-2</v>
      </c>
      <c r="J64" s="471"/>
    </row>
    <row r="65" spans="1:10" ht="13.15" customHeight="1" x14ac:dyDescent="0.2">
      <c r="A65" s="498" t="s">
        <v>186</v>
      </c>
      <c r="B65" s="499"/>
      <c r="C65" s="499"/>
      <c r="D65" s="499"/>
      <c r="E65" s="470"/>
      <c r="F65" s="471"/>
      <c r="G65" s="470"/>
      <c r="H65" s="471"/>
      <c r="I65" s="470"/>
      <c r="J65" s="471"/>
    </row>
    <row r="66" spans="1:10" ht="13.15" customHeight="1" thickBot="1" x14ac:dyDescent="0.25">
      <c r="A66" s="500" t="s">
        <v>182</v>
      </c>
      <c r="B66" s="501"/>
      <c r="C66" s="501"/>
      <c r="D66" s="501"/>
      <c r="E66" s="484"/>
      <c r="F66" s="485"/>
      <c r="G66" s="484"/>
      <c r="H66" s="485"/>
      <c r="I66" s="484"/>
      <c r="J66" s="485"/>
    </row>
    <row r="67" spans="1:10" ht="15.75" customHeight="1" thickBot="1" x14ac:dyDescent="0.25">
      <c r="A67" s="354" t="s">
        <v>187</v>
      </c>
      <c r="B67" s="355"/>
      <c r="C67" s="355"/>
      <c r="D67" s="355"/>
      <c r="E67" s="355"/>
      <c r="F67" s="355"/>
      <c r="G67" s="355"/>
      <c r="H67" s="355"/>
      <c r="I67" s="355"/>
      <c r="J67" s="356"/>
    </row>
    <row r="68" spans="1:10" x14ac:dyDescent="0.2">
      <c r="A68" s="568" t="s">
        <v>77</v>
      </c>
      <c r="B68" s="569"/>
      <c r="C68" s="569"/>
      <c r="D68" s="569"/>
      <c r="E68" s="482">
        <v>2016</v>
      </c>
      <c r="F68" s="483"/>
      <c r="G68" s="482">
        <v>2017</v>
      </c>
      <c r="H68" s="483"/>
      <c r="I68" s="482">
        <v>2018</v>
      </c>
      <c r="J68" s="483"/>
    </row>
    <row r="69" spans="1:10" ht="24" customHeight="1" x14ac:dyDescent="0.2">
      <c r="A69" s="502" t="s">
        <v>188</v>
      </c>
      <c r="B69" s="503"/>
      <c r="C69" s="503"/>
      <c r="D69" s="503"/>
      <c r="E69" s="470">
        <f>(E50+E51+E52)/SUM(E8:E10)</f>
        <v>0.31687534767438946</v>
      </c>
      <c r="F69" s="470"/>
      <c r="G69" s="486">
        <f>(G50+G51+G52)/SUM(G8:G10)</f>
        <v>0.32199711268751535</v>
      </c>
      <c r="H69" s="487"/>
      <c r="I69" s="486">
        <f>(I50+I51+I52)/SUM(I8:I10)</f>
        <v>0.27951344571335307</v>
      </c>
      <c r="J69" s="487"/>
    </row>
    <row r="70" spans="1:10" ht="13.15" customHeight="1" x14ac:dyDescent="0.2">
      <c r="A70" s="498" t="s">
        <v>189</v>
      </c>
      <c r="B70" s="499"/>
      <c r="C70" s="499"/>
      <c r="D70" s="499"/>
      <c r="E70" s="470"/>
      <c r="F70" s="470"/>
      <c r="G70" s="486"/>
      <c r="H70" s="487"/>
      <c r="I70" s="486"/>
      <c r="J70" s="487"/>
    </row>
    <row r="71" spans="1:10" ht="13.15" customHeight="1" x14ac:dyDescent="0.2">
      <c r="A71" s="506" t="s">
        <v>182</v>
      </c>
      <c r="B71" s="499"/>
      <c r="C71" s="499"/>
      <c r="D71" s="499"/>
      <c r="E71" s="470"/>
      <c r="F71" s="470"/>
      <c r="G71" s="486"/>
      <c r="H71" s="487"/>
      <c r="I71" s="486"/>
      <c r="J71" s="487"/>
    </row>
    <row r="72" spans="1:10" ht="13.15" customHeight="1" x14ac:dyDescent="0.2">
      <c r="A72" s="502" t="s">
        <v>190</v>
      </c>
      <c r="B72" s="503"/>
      <c r="C72" s="503"/>
      <c r="D72" s="503"/>
      <c r="E72" s="470">
        <f>E51/SUM(E8:E10)</f>
        <v>0.25048345171390352</v>
      </c>
      <c r="F72" s="471"/>
      <c r="G72" s="470">
        <f>G51/SUM(G8:G10)</f>
        <v>0.25198896375012791</v>
      </c>
      <c r="H72" s="471"/>
      <c r="I72" s="470">
        <f>I51/SUM(I8:I10)</f>
        <v>0.21595446667883975</v>
      </c>
      <c r="J72" s="471"/>
    </row>
    <row r="73" spans="1:10" ht="13.15" customHeight="1" x14ac:dyDescent="0.2">
      <c r="A73" s="498" t="s">
        <v>191</v>
      </c>
      <c r="B73" s="499"/>
      <c r="C73" s="499"/>
      <c r="D73" s="499"/>
      <c r="E73" s="470"/>
      <c r="F73" s="471"/>
      <c r="G73" s="470"/>
      <c r="H73" s="471"/>
      <c r="I73" s="470"/>
      <c r="J73" s="471"/>
    </row>
    <row r="74" spans="1:10" ht="13.15" customHeight="1" x14ac:dyDescent="0.2">
      <c r="A74" s="506" t="s">
        <v>182</v>
      </c>
      <c r="B74" s="499"/>
      <c r="C74" s="499"/>
      <c r="D74" s="499"/>
      <c r="E74" s="470"/>
      <c r="F74" s="471"/>
      <c r="G74" s="470"/>
      <c r="H74" s="471"/>
      <c r="I74" s="470"/>
      <c r="J74" s="471"/>
    </row>
    <row r="75" spans="1:10" ht="12.75" customHeight="1" x14ac:dyDescent="0.2">
      <c r="A75" s="502" t="s">
        <v>192</v>
      </c>
      <c r="B75" s="503"/>
      <c r="C75" s="503"/>
      <c r="D75" s="503"/>
      <c r="E75" s="470">
        <f>(E50+E52)/SUM(E8:E10)</f>
        <v>6.6391895960485919E-2</v>
      </c>
      <c r="F75" s="470"/>
      <c r="G75" s="470">
        <f>(G50+G52)/SUM(G8:G10)</f>
        <v>7.0008148937387438E-2</v>
      </c>
      <c r="H75" s="471"/>
      <c r="I75" s="470">
        <f>(I50+I52)/SUM(I8:I10)</f>
        <v>6.3558979034513338E-2</v>
      </c>
      <c r="J75" s="471"/>
    </row>
    <row r="76" spans="1:10" ht="12.75" customHeight="1" x14ac:dyDescent="0.2">
      <c r="A76" s="498" t="s">
        <v>193</v>
      </c>
      <c r="B76" s="499"/>
      <c r="C76" s="499"/>
      <c r="D76" s="499"/>
      <c r="E76" s="470"/>
      <c r="F76" s="470"/>
      <c r="G76" s="470"/>
      <c r="H76" s="471"/>
      <c r="I76" s="470"/>
      <c r="J76" s="471"/>
    </row>
    <row r="77" spans="1:10" ht="12.75" customHeight="1" thickBot="1" x14ac:dyDescent="0.25">
      <c r="A77" s="522" t="s">
        <v>182</v>
      </c>
      <c r="B77" s="523"/>
      <c r="C77" s="523"/>
      <c r="D77" s="523"/>
      <c r="E77" s="478"/>
      <c r="F77" s="478"/>
      <c r="G77" s="478"/>
      <c r="H77" s="479"/>
      <c r="I77" s="478"/>
      <c r="J77" s="479"/>
    </row>
    <row r="78" spans="1:10" ht="15.75" customHeight="1" thickBot="1" x14ac:dyDescent="0.25">
      <c r="A78" s="354" t="s">
        <v>194</v>
      </c>
      <c r="B78" s="355"/>
      <c r="C78" s="355"/>
      <c r="D78" s="355"/>
      <c r="E78" s="355"/>
      <c r="F78" s="355"/>
      <c r="G78" s="355"/>
      <c r="H78" s="355"/>
      <c r="I78" s="355"/>
      <c r="J78" s="356"/>
    </row>
    <row r="79" spans="1:10" x14ac:dyDescent="0.2">
      <c r="A79" s="515" t="s">
        <v>77</v>
      </c>
      <c r="B79" s="516"/>
      <c r="C79" s="516"/>
      <c r="D79" s="516"/>
      <c r="E79" s="480">
        <v>2016</v>
      </c>
      <c r="F79" s="481"/>
      <c r="G79" s="480">
        <v>2017</v>
      </c>
      <c r="H79" s="481"/>
      <c r="I79" s="480">
        <v>2018</v>
      </c>
      <c r="J79" s="481"/>
    </row>
    <row r="80" spans="1:10" ht="12.75" customHeight="1" x14ac:dyDescent="0.2">
      <c r="A80" s="502" t="s">
        <v>195</v>
      </c>
      <c r="B80" s="503"/>
      <c r="C80" s="503"/>
      <c r="D80" s="503"/>
      <c r="E80" s="488">
        <f>(E8+E10)/Caratteristiche!G5</f>
        <v>746.10552785472464</v>
      </c>
      <c r="F80" s="489"/>
      <c r="G80" s="488">
        <f>(G8+G10)/Caratteristiche!I5</f>
        <v>706.42893460239486</v>
      </c>
      <c r="H80" s="489"/>
      <c r="I80" s="488">
        <f>(I8+I10)/Caratteristiche!K5</f>
        <v>761.96334649255994</v>
      </c>
      <c r="J80" s="489"/>
    </row>
    <row r="81" spans="1:10" ht="12.75" customHeight="1" x14ac:dyDescent="0.2">
      <c r="A81" s="498" t="s">
        <v>181</v>
      </c>
      <c r="B81" s="499"/>
      <c r="C81" s="499"/>
      <c r="D81" s="499"/>
      <c r="E81" s="488"/>
      <c r="F81" s="489"/>
      <c r="G81" s="488"/>
      <c r="H81" s="489"/>
      <c r="I81" s="488"/>
      <c r="J81" s="489"/>
    </row>
    <row r="82" spans="1:10" ht="12.75" customHeight="1" x14ac:dyDescent="0.2">
      <c r="A82" s="506" t="s">
        <v>196</v>
      </c>
      <c r="B82" s="499"/>
      <c r="C82" s="499"/>
      <c r="D82" s="499"/>
      <c r="E82" s="488"/>
      <c r="F82" s="489"/>
      <c r="G82" s="488"/>
      <c r="H82" s="489"/>
      <c r="I82" s="488"/>
      <c r="J82" s="489"/>
    </row>
    <row r="83" spans="1:10" ht="12.75" customHeight="1" x14ac:dyDescent="0.2">
      <c r="A83" s="502" t="s">
        <v>197</v>
      </c>
      <c r="B83" s="503"/>
      <c r="C83" s="503"/>
      <c r="D83" s="503"/>
      <c r="E83" s="488">
        <f>E8/Caratteristiche!G5</f>
        <v>555.85075715604808</v>
      </c>
      <c r="F83" s="489"/>
      <c r="G83" s="488">
        <f>G8/Caratteristiche!I5</f>
        <v>560.86493091802276</v>
      </c>
      <c r="H83" s="489"/>
      <c r="I83" s="488">
        <f>I8/Caratteristiche!K5</f>
        <v>568.53832371697536</v>
      </c>
      <c r="J83" s="489"/>
    </row>
    <row r="84" spans="1:10" ht="12.75" customHeight="1" x14ac:dyDescent="0.2">
      <c r="A84" s="498" t="s">
        <v>184</v>
      </c>
      <c r="B84" s="499"/>
      <c r="C84" s="499"/>
      <c r="D84" s="499"/>
      <c r="E84" s="488"/>
      <c r="F84" s="489"/>
      <c r="G84" s="488"/>
      <c r="H84" s="489"/>
      <c r="I84" s="488"/>
      <c r="J84" s="489"/>
    </row>
    <row r="85" spans="1:10" ht="12.75" customHeight="1" x14ac:dyDescent="0.2">
      <c r="A85" s="506" t="s">
        <v>196</v>
      </c>
      <c r="B85" s="499"/>
      <c r="C85" s="499"/>
      <c r="D85" s="499"/>
      <c r="E85" s="488"/>
      <c r="F85" s="489"/>
      <c r="G85" s="488"/>
      <c r="H85" s="489"/>
      <c r="I85" s="488"/>
      <c r="J85" s="489"/>
    </row>
    <row r="86" spans="1:10" ht="12.75" customHeight="1" x14ac:dyDescent="0.2">
      <c r="A86" s="502" t="s">
        <v>198</v>
      </c>
      <c r="B86" s="503"/>
      <c r="C86" s="503"/>
      <c r="D86" s="503"/>
      <c r="E86" s="490">
        <f>(E50+E52)/Caratteristiche!G5</f>
        <v>50.590951061865191</v>
      </c>
      <c r="F86" s="491"/>
      <c r="G86" s="490">
        <f>(G50+G52)/Caratteristiche!I5</f>
        <v>50.898372735646298</v>
      </c>
      <c r="H86" s="491"/>
      <c r="I86" s="490">
        <f>(I50+I52)/Caratteristiche!K5</f>
        <v>49.89365320376556</v>
      </c>
      <c r="J86" s="491"/>
    </row>
    <row r="87" spans="1:10" ht="12.75" customHeight="1" x14ac:dyDescent="0.2">
      <c r="A87" s="498" t="s">
        <v>199</v>
      </c>
      <c r="B87" s="499"/>
      <c r="C87" s="499"/>
      <c r="D87" s="499"/>
      <c r="E87" s="492"/>
      <c r="F87" s="493"/>
      <c r="G87" s="492"/>
      <c r="H87" s="493"/>
      <c r="I87" s="492"/>
      <c r="J87" s="493"/>
    </row>
    <row r="88" spans="1:10" ht="12.75" customHeight="1" x14ac:dyDescent="0.2">
      <c r="A88" s="506" t="s">
        <v>196</v>
      </c>
      <c r="B88" s="499"/>
      <c r="C88" s="499"/>
      <c r="D88" s="499"/>
      <c r="E88" s="494"/>
      <c r="F88" s="495"/>
      <c r="G88" s="494"/>
      <c r="H88" s="495"/>
      <c r="I88" s="494"/>
      <c r="J88" s="495"/>
    </row>
    <row r="89" spans="1:10" ht="12.75" customHeight="1" x14ac:dyDescent="0.2">
      <c r="A89" s="502" t="s">
        <v>200</v>
      </c>
      <c r="B89" s="503"/>
      <c r="C89" s="503"/>
      <c r="D89" s="503"/>
      <c r="E89" s="490">
        <f>E49/Caratteristiche!G5</f>
        <v>8.3687288396429675</v>
      </c>
      <c r="F89" s="491"/>
      <c r="G89" s="490">
        <f>G49/Caratteristiche!I5</f>
        <v>9.2661958857844642</v>
      </c>
      <c r="H89" s="491"/>
      <c r="I89" s="490">
        <f>I49/Caratteristiche!K5</f>
        <v>8.3763741269359251</v>
      </c>
      <c r="J89" s="491"/>
    </row>
    <row r="90" spans="1:10" ht="12.75" customHeight="1" x14ac:dyDescent="0.2">
      <c r="A90" s="498" t="s">
        <v>186</v>
      </c>
      <c r="B90" s="499"/>
      <c r="C90" s="499"/>
      <c r="D90" s="499"/>
      <c r="E90" s="492"/>
      <c r="F90" s="493"/>
      <c r="G90" s="492"/>
      <c r="H90" s="493"/>
      <c r="I90" s="492"/>
      <c r="J90" s="493"/>
    </row>
    <row r="91" spans="1:10" ht="13.5" customHeight="1" thickBot="1" x14ac:dyDescent="0.25">
      <c r="A91" s="527" t="s">
        <v>196</v>
      </c>
      <c r="B91" s="528"/>
      <c r="C91" s="528"/>
      <c r="D91" s="528"/>
      <c r="E91" s="496"/>
      <c r="F91" s="497"/>
      <c r="G91" s="496"/>
      <c r="H91" s="497"/>
      <c r="I91" s="496"/>
      <c r="J91" s="497"/>
    </row>
    <row r="92" spans="1:10" ht="15.75" customHeight="1" thickBot="1" x14ac:dyDescent="0.25">
      <c r="A92" s="354" t="s">
        <v>201</v>
      </c>
      <c r="B92" s="355"/>
      <c r="C92" s="355"/>
      <c r="D92" s="355"/>
      <c r="E92" s="355"/>
      <c r="F92" s="355"/>
      <c r="G92" s="355"/>
      <c r="H92" s="355"/>
      <c r="I92" s="355"/>
      <c r="J92" s="356"/>
    </row>
    <row r="93" spans="1:10" x14ac:dyDescent="0.2">
      <c r="A93" s="568" t="s">
        <v>77</v>
      </c>
      <c r="B93" s="569"/>
      <c r="C93" s="569"/>
      <c r="D93" s="569"/>
      <c r="E93" s="482">
        <v>2016</v>
      </c>
      <c r="F93" s="483"/>
      <c r="G93" s="482">
        <v>2017</v>
      </c>
      <c r="H93" s="483"/>
      <c r="I93" s="482">
        <v>2018</v>
      </c>
      <c r="J93" s="483"/>
    </row>
    <row r="94" spans="1:10" ht="12.75" customHeight="1" x14ac:dyDescent="0.2">
      <c r="A94" s="502" t="s">
        <v>202</v>
      </c>
      <c r="B94" s="503"/>
      <c r="C94" s="503"/>
      <c r="D94" s="503"/>
      <c r="E94" s="470">
        <f>E36/E14</f>
        <v>0.27310119186133636</v>
      </c>
      <c r="F94" s="471"/>
      <c r="G94" s="470">
        <f>G36/G14</f>
        <v>0.2734355097604893</v>
      </c>
      <c r="H94" s="471"/>
      <c r="I94" s="470">
        <f>I36/I14</f>
        <v>0.25881148756434263</v>
      </c>
      <c r="J94" s="471"/>
    </row>
    <row r="95" spans="1:10" ht="12.75" customHeight="1" x14ac:dyDescent="0.2">
      <c r="A95" s="498" t="s">
        <v>203</v>
      </c>
      <c r="B95" s="499"/>
      <c r="C95" s="499"/>
      <c r="D95" s="499"/>
      <c r="E95" s="470"/>
      <c r="F95" s="471"/>
      <c r="G95" s="470"/>
      <c r="H95" s="471"/>
      <c r="I95" s="470"/>
      <c r="J95" s="471"/>
    </row>
    <row r="96" spans="1:10" ht="12.75" customHeight="1" x14ac:dyDescent="0.2">
      <c r="A96" s="506" t="s">
        <v>204</v>
      </c>
      <c r="B96" s="499"/>
      <c r="C96" s="499"/>
      <c r="D96" s="499"/>
      <c r="E96" s="470"/>
      <c r="F96" s="471"/>
      <c r="G96" s="470"/>
      <c r="H96" s="471"/>
      <c r="I96" s="470"/>
      <c r="J96" s="471"/>
    </row>
    <row r="97" spans="1:10" ht="12.75" customHeight="1" x14ac:dyDescent="0.2">
      <c r="A97" s="502" t="s">
        <v>205</v>
      </c>
      <c r="B97" s="503"/>
      <c r="C97" s="503"/>
      <c r="D97" s="503"/>
      <c r="E97" s="470">
        <f>E45/E25</f>
        <v>0.13064687182403045</v>
      </c>
      <c r="F97" s="471"/>
      <c r="G97" s="470">
        <f>G45/G25</f>
        <v>0.11826499211155124</v>
      </c>
      <c r="H97" s="471"/>
      <c r="I97" s="470">
        <f>I45/I25</f>
        <v>0.12029761164740436</v>
      </c>
      <c r="J97" s="471"/>
    </row>
    <row r="98" spans="1:10" ht="12.75" customHeight="1" x14ac:dyDescent="0.2">
      <c r="A98" s="498" t="s">
        <v>206</v>
      </c>
      <c r="B98" s="499"/>
      <c r="C98" s="499"/>
      <c r="D98" s="499"/>
      <c r="E98" s="470"/>
      <c r="F98" s="471"/>
      <c r="G98" s="470"/>
      <c r="H98" s="471"/>
      <c r="I98" s="470"/>
      <c r="J98" s="471"/>
    </row>
    <row r="99" spans="1:10" ht="12.75" customHeight="1" x14ac:dyDescent="0.2">
      <c r="A99" s="506" t="s">
        <v>207</v>
      </c>
      <c r="B99" s="499"/>
      <c r="C99" s="499"/>
      <c r="D99" s="499"/>
      <c r="E99" s="470"/>
      <c r="F99" s="471"/>
      <c r="G99" s="470"/>
      <c r="H99" s="471"/>
      <c r="I99" s="470"/>
      <c r="J99" s="471"/>
    </row>
    <row r="100" spans="1:10" ht="12.75" customHeight="1" x14ac:dyDescent="0.2">
      <c r="A100" s="502" t="s">
        <v>208</v>
      </c>
      <c r="B100" s="503"/>
      <c r="C100" s="503"/>
      <c r="D100" s="503"/>
      <c r="E100" s="472">
        <f>(F8+F10)/(E8+E10)</f>
        <v>0.84892187022592802</v>
      </c>
      <c r="F100" s="524"/>
      <c r="G100" s="472">
        <f>(H8+H10)/(G8+G10)</f>
        <v>0.86255553104662197</v>
      </c>
      <c r="H100" s="473"/>
      <c r="I100" s="472">
        <f>(J8+J10)/(I8+I10)</f>
        <v>0.88618178468979081</v>
      </c>
      <c r="J100" s="473"/>
    </row>
    <row r="101" spans="1:10" ht="12.75" customHeight="1" x14ac:dyDescent="0.2">
      <c r="A101" s="498" t="s">
        <v>209</v>
      </c>
      <c r="B101" s="499"/>
      <c r="C101" s="499"/>
      <c r="D101" s="499"/>
      <c r="E101" s="474"/>
      <c r="F101" s="525"/>
      <c r="G101" s="474"/>
      <c r="H101" s="475"/>
      <c r="I101" s="474"/>
      <c r="J101" s="475"/>
    </row>
    <row r="102" spans="1:10" ht="12.75" customHeight="1" x14ac:dyDescent="0.2">
      <c r="A102" s="506" t="s">
        <v>210</v>
      </c>
      <c r="B102" s="499"/>
      <c r="C102" s="499"/>
      <c r="D102" s="499"/>
      <c r="E102" s="476"/>
      <c r="F102" s="526"/>
      <c r="G102" s="476"/>
      <c r="H102" s="477"/>
      <c r="I102" s="476"/>
      <c r="J102" s="477"/>
    </row>
    <row r="103" spans="1:10" ht="13.15" customHeight="1" x14ac:dyDescent="0.2">
      <c r="A103" s="502" t="s">
        <v>211</v>
      </c>
      <c r="B103" s="503"/>
      <c r="C103" s="503"/>
      <c r="D103" s="503"/>
      <c r="E103" s="470">
        <f>(F19)/(E19)</f>
        <v>0.90608038082849152</v>
      </c>
      <c r="F103" s="470"/>
      <c r="G103" s="470">
        <f>(H19)/(G19)</f>
        <v>0.90837021656582184</v>
      </c>
      <c r="H103" s="471"/>
      <c r="I103" s="470">
        <f>(J19)/(I19)</f>
        <v>0.8832254564687072</v>
      </c>
      <c r="J103" s="471"/>
    </row>
    <row r="104" spans="1:10" ht="13.15" customHeight="1" x14ac:dyDescent="0.2">
      <c r="A104" s="498" t="s">
        <v>212</v>
      </c>
      <c r="B104" s="499"/>
      <c r="C104" s="499"/>
      <c r="D104" s="499"/>
      <c r="E104" s="470"/>
      <c r="F104" s="470"/>
      <c r="G104" s="470"/>
      <c r="H104" s="471"/>
      <c r="I104" s="470"/>
      <c r="J104" s="471"/>
    </row>
    <row r="105" spans="1:10" ht="13.9" customHeight="1" thickBot="1" x14ac:dyDescent="0.25">
      <c r="A105" s="522" t="s">
        <v>213</v>
      </c>
      <c r="B105" s="523"/>
      <c r="C105" s="523"/>
      <c r="D105" s="523"/>
      <c r="E105" s="478"/>
      <c r="F105" s="478"/>
      <c r="G105" s="478"/>
      <c r="H105" s="479"/>
      <c r="I105" s="478"/>
      <c r="J105" s="479"/>
    </row>
    <row r="107" spans="1:10" ht="3" customHeight="1" x14ac:dyDescent="0.2"/>
    <row r="108" spans="1:10" x14ac:dyDescent="0.2">
      <c r="A108" s="371"/>
      <c r="B108" s="371"/>
      <c r="C108" s="371"/>
      <c r="D108" s="371"/>
      <c r="E108" s="521"/>
      <c r="F108" s="521"/>
    </row>
  </sheetData>
  <customSheetViews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188">
    <mergeCell ref="E93:F93"/>
    <mergeCell ref="A77:D77"/>
    <mergeCell ref="G86:H88"/>
    <mergeCell ref="G89:H91"/>
    <mergeCell ref="G93:H93"/>
    <mergeCell ref="G94:H96"/>
    <mergeCell ref="G97:H99"/>
    <mergeCell ref="G100:H102"/>
    <mergeCell ref="G103:H105"/>
    <mergeCell ref="A79:D79"/>
    <mergeCell ref="E79:F79"/>
    <mergeCell ref="E83:F85"/>
    <mergeCell ref="A84:D84"/>
    <mergeCell ref="A85:D85"/>
    <mergeCell ref="A80:D80"/>
    <mergeCell ref="A86:D86"/>
    <mergeCell ref="E80:F82"/>
    <mergeCell ref="A81:D81"/>
    <mergeCell ref="A82:D82"/>
    <mergeCell ref="A83:D83"/>
    <mergeCell ref="E86:F88"/>
    <mergeCell ref="A87:D87"/>
    <mergeCell ref="A88:D88"/>
    <mergeCell ref="A89:D89"/>
    <mergeCell ref="A93:D93"/>
    <mergeCell ref="G61:H63"/>
    <mergeCell ref="G64:H66"/>
    <mergeCell ref="G68:H68"/>
    <mergeCell ref="G69:H71"/>
    <mergeCell ref="G72:H74"/>
    <mergeCell ref="G75:H77"/>
    <mergeCell ref="G79:H79"/>
    <mergeCell ref="G80:H82"/>
    <mergeCell ref="G83:H85"/>
    <mergeCell ref="E37:F37"/>
    <mergeCell ref="A16:J16"/>
    <mergeCell ref="I17:J17"/>
    <mergeCell ref="A52:D52"/>
    <mergeCell ref="E52:F52"/>
    <mergeCell ref="A51:D51"/>
    <mergeCell ref="E57:F57"/>
    <mergeCell ref="A53:D53"/>
    <mergeCell ref="A58:D58"/>
    <mergeCell ref="E53:F53"/>
    <mergeCell ref="A57:D57"/>
    <mergeCell ref="G4:H4"/>
    <mergeCell ref="G17:H17"/>
    <mergeCell ref="A2:J2"/>
    <mergeCell ref="I1:J1"/>
    <mergeCell ref="G1:H1"/>
    <mergeCell ref="A3:J3"/>
    <mergeCell ref="G28:H28"/>
    <mergeCell ref="G37:H37"/>
    <mergeCell ref="A26:H26"/>
    <mergeCell ref="A15:H15"/>
    <mergeCell ref="A14:D14"/>
    <mergeCell ref="A17:D18"/>
    <mergeCell ref="A23:D23"/>
    <mergeCell ref="A24:D24"/>
    <mergeCell ref="A25:D25"/>
    <mergeCell ref="B32:D32"/>
    <mergeCell ref="A19:D19"/>
    <mergeCell ref="A20:D20"/>
    <mergeCell ref="A21:D21"/>
    <mergeCell ref="A22:D22"/>
    <mergeCell ref="B33:D33"/>
    <mergeCell ref="B34:D34"/>
    <mergeCell ref="B35:D35"/>
    <mergeCell ref="E28:F28"/>
    <mergeCell ref="A1:D1"/>
    <mergeCell ref="A4:D5"/>
    <mergeCell ref="E4:F4"/>
    <mergeCell ref="E17:F17"/>
    <mergeCell ref="A10:D10"/>
    <mergeCell ref="A11:D11"/>
    <mergeCell ref="A12:D12"/>
    <mergeCell ref="A13:D13"/>
    <mergeCell ref="A6:D6"/>
    <mergeCell ref="A7:D7"/>
    <mergeCell ref="A8:D8"/>
    <mergeCell ref="A9:D9"/>
    <mergeCell ref="B39:D39"/>
    <mergeCell ref="A36:D36"/>
    <mergeCell ref="A37:A38"/>
    <mergeCell ref="B37:D38"/>
    <mergeCell ref="A28:A29"/>
    <mergeCell ref="B28:D29"/>
    <mergeCell ref="B40:D40"/>
    <mergeCell ref="B41:D41"/>
    <mergeCell ref="B42:D42"/>
    <mergeCell ref="B30:D30"/>
    <mergeCell ref="B31:D31"/>
    <mergeCell ref="B43:D43"/>
    <mergeCell ref="B44:D44"/>
    <mergeCell ref="A45:D45"/>
    <mergeCell ref="A48:D48"/>
    <mergeCell ref="E48:F48"/>
    <mergeCell ref="A46:H46"/>
    <mergeCell ref="G48:H48"/>
    <mergeCell ref="A108:F108"/>
    <mergeCell ref="A103:D103"/>
    <mergeCell ref="E103:F105"/>
    <mergeCell ref="A104:D104"/>
    <mergeCell ref="A105:D105"/>
    <mergeCell ref="E100:F102"/>
    <mergeCell ref="A101:D101"/>
    <mergeCell ref="A102:D102"/>
    <mergeCell ref="A100:D100"/>
    <mergeCell ref="A97:D97"/>
    <mergeCell ref="E97:F99"/>
    <mergeCell ref="A98:D98"/>
    <mergeCell ref="A99:D99"/>
    <mergeCell ref="E89:F91"/>
    <mergeCell ref="A90:D90"/>
    <mergeCell ref="A91:D91"/>
    <mergeCell ref="A94:D94"/>
    <mergeCell ref="A49:D49"/>
    <mergeCell ref="E51:F51"/>
    <mergeCell ref="E94:F96"/>
    <mergeCell ref="A95:D95"/>
    <mergeCell ref="A96:D96"/>
    <mergeCell ref="E58:F60"/>
    <mergeCell ref="A59:D59"/>
    <mergeCell ref="A60:D60"/>
    <mergeCell ref="A61:D61"/>
    <mergeCell ref="E61:F63"/>
    <mergeCell ref="A62:D62"/>
    <mergeCell ref="A70:D70"/>
    <mergeCell ref="A71:D71"/>
    <mergeCell ref="A68:D68"/>
    <mergeCell ref="A72:D72"/>
    <mergeCell ref="E68:F68"/>
    <mergeCell ref="A69:D69"/>
    <mergeCell ref="E69:F71"/>
    <mergeCell ref="E72:F74"/>
    <mergeCell ref="A73:D73"/>
    <mergeCell ref="A74:D74"/>
    <mergeCell ref="A75:D75"/>
    <mergeCell ref="E75:F77"/>
    <mergeCell ref="A76:D76"/>
    <mergeCell ref="A66:D66"/>
    <mergeCell ref="A64:D64"/>
    <mergeCell ref="I49:J49"/>
    <mergeCell ref="I50:J50"/>
    <mergeCell ref="I51:J51"/>
    <mergeCell ref="I52:J52"/>
    <mergeCell ref="I53:J53"/>
    <mergeCell ref="A47:J47"/>
    <mergeCell ref="I57:J57"/>
    <mergeCell ref="I58:J60"/>
    <mergeCell ref="I61:J63"/>
    <mergeCell ref="A63:D63"/>
    <mergeCell ref="I48:J48"/>
    <mergeCell ref="G49:H49"/>
    <mergeCell ref="G50:H50"/>
    <mergeCell ref="G51:H51"/>
    <mergeCell ref="G52:H52"/>
    <mergeCell ref="G53:H53"/>
    <mergeCell ref="G57:H57"/>
    <mergeCell ref="G58:H60"/>
    <mergeCell ref="A54:H54"/>
    <mergeCell ref="E49:F49"/>
    <mergeCell ref="A50:D50"/>
    <mergeCell ref="E50:F50"/>
    <mergeCell ref="A27:J27"/>
    <mergeCell ref="I37:J37"/>
    <mergeCell ref="I94:J96"/>
    <mergeCell ref="I97:J99"/>
    <mergeCell ref="I100:J102"/>
    <mergeCell ref="I103:J105"/>
    <mergeCell ref="A55:J55"/>
    <mergeCell ref="A56:J56"/>
    <mergeCell ref="A67:J67"/>
    <mergeCell ref="A78:J78"/>
    <mergeCell ref="I79:J79"/>
    <mergeCell ref="A92:J92"/>
    <mergeCell ref="I93:J93"/>
    <mergeCell ref="I64:J66"/>
    <mergeCell ref="I68:J68"/>
    <mergeCell ref="I69:J71"/>
    <mergeCell ref="I72:J74"/>
    <mergeCell ref="I75:J77"/>
    <mergeCell ref="I80:J82"/>
    <mergeCell ref="I83:J85"/>
    <mergeCell ref="I86:J88"/>
    <mergeCell ref="I89:J91"/>
    <mergeCell ref="E64:F66"/>
    <mergeCell ref="A65:D65"/>
  </mergeCells>
  <phoneticPr fontId="17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scale="76" orientation="portrait" r:id="rId4"/>
  <headerFooter alignWithMargins="0">
    <oddHeader>&amp;C&amp;F</oddHeader>
    <oddFooter>&amp;L&amp;8&amp;F&amp;R&amp;8&amp;P</oddFooter>
  </headerFooter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WhiteSpace="0" topLeftCell="C22" zoomScaleNormal="100" zoomScaleSheetLayoutView="110" zoomScalePageLayoutView="80" workbookViewId="0">
      <selection activeCell="K9" sqref="K9"/>
    </sheetView>
  </sheetViews>
  <sheetFormatPr defaultColWidth="8.85546875" defaultRowHeight="15" x14ac:dyDescent="0.25"/>
  <cols>
    <col min="1" max="1" width="3.7109375" customWidth="1"/>
    <col min="2" max="2" width="20.140625" customWidth="1"/>
    <col min="3" max="3" width="12.28515625" style="32" customWidth="1"/>
    <col min="4" max="4" width="29" customWidth="1"/>
    <col min="5" max="5" width="18" customWidth="1"/>
    <col min="6" max="6" width="28.28515625" customWidth="1"/>
    <col min="7" max="7" width="17.85546875" style="138" customWidth="1"/>
    <col min="8" max="8" width="15.7109375" style="141" customWidth="1"/>
    <col min="9" max="9" width="14.5703125" style="63" customWidth="1"/>
    <col min="10" max="10" width="17.85546875" style="138" customWidth="1"/>
    <col min="11" max="11" width="15.7109375" style="141" customWidth="1"/>
    <col min="12" max="12" width="13.85546875" customWidth="1"/>
    <col min="13" max="13" width="17.42578125" customWidth="1"/>
    <col min="14" max="14" width="18.42578125" style="63" customWidth="1"/>
    <col min="15" max="15" width="16.5703125" customWidth="1"/>
    <col min="16" max="16" width="13.85546875" style="63" customWidth="1"/>
    <col min="17" max="17" width="17.140625" style="63" customWidth="1"/>
    <col min="18" max="18" width="16.140625" customWidth="1"/>
    <col min="19" max="19" width="13.42578125" style="63" customWidth="1"/>
  </cols>
  <sheetData>
    <row r="1" spans="1:20" s="151" customFormat="1" ht="38.25" customHeight="1" thickBot="1" x14ac:dyDescent="0.35">
      <c r="C1" s="152"/>
      <c r="G1" s="272" t="s">
        <v>334</v>
      </c>
      <c r="H1" s="153">
        <v>3257</v>
      </c>
      <c r="I1" s="154"/>
      <c r="J1" s="272" t="s">
        <v>335</v>
      </c>
      <c r="K1" s="153">
        <v>3293</v>
      </c>
      <c r="N1" s="272" t="s">
        <v>312</v>
      </c>
      <c r="O1" s="153">
        <v>3257</v>
      </c>
      <c r="P1" s="154"/>
      <c r="Q1" s="272" t="s">
        <v>332</v>
      </c>
      <c r="R1" s="153">
        <v>3257</v>
      </c>
      <c r="S1" s="154"/>
    </row>
    <row r="2" spans="1:20" s="74" customFormat="1" ht="59.25" customHeight="1" thickBot="1" x14ac:dyDescent="0.3">
      <c r="A2" s="574" t="s">
        <v>39</v>
      </c>
      <c r="B2" s="575"/>
      <c r="C2" s="64" t="s">
        <v>38</v>
      </c>
      <c r="D2" s="64" t="s">
        <v>40</v>
      </c>
      <c r="E2" s="64" t="s">
        <v>77</v>
      </c>
      <c r="F2" s="64" t="s">
        <v>43</v>
      </c>
      <c r="G2" s="65" t="s">
        <v>243</v>
      </c>
      <c r="H2" s="66" t="s">
        <v>244</v>
      </c>
      <c r="I2" s="67" t="s">
        <v>75</v>
      </c>
      <c r="J2" s="65" t="s">
        <v>243</v>
      </c>
      <c r="K2" s="66" t="s">
        <v>244</v>
      </c>
      <c r="L2" s="68" t="s">
        <v>76</v>
      </c>
      <c r="M2" s="69" t="s">
        <v>245</v>
      </c>
      <c r="N2" s="70" t="s">
        <v>243</v>
      </c>
      <c r="O2" s="71" t="s">
        <v>244</v>
      </c>
      <c r="P2" s="142">
        <v>2018</v>
      </c>
      <c r="Q2" s="72" t="s">
        <v>243</v>
      </c>
      <c r="R2" s="73" t="s">
        <v>244</v>
      </c>
      <c r="S2" s="143">
        <v>2019</v>
      </c>
    </row>
    <row r="3" spans="1:20" ht="44.25" customHeight="1" thickBot="1" x14ac:dyDescent="0.3">
      <c r="A3" s="576">
        <v>1</v>
      </c>
      <c r="B3" s="579" t="s">
        <v>0</v>
      </c>
      <c r="C3" s="114">
        <v>1</v>
      </c>
      <c r="D3" s="38" t="s">
        <v>10</v>
      </c>
      <c r="E3" s="45" t="s">
        <v>42</v>
      </c>
      <c r="F3" s="45" t="s">
        <v>41</v>
      </c>
      <c r="G3" s="75">
        <v>50843</v>
      </c>
      <c r="H3" s="76">
        <f>$H$1</f>
        <v>3257</v>
      </c>
      <c r="I3" s="75">
        <f>G3/H3</f>
        <v>15.610377648142462</v>
      </c>
      <c r="J3" s="75">
        <v>45711.59</v>
      </c>
      <c r="K3" s="76">
        <f>$K$1</f>
        <v>3293</v>
      </c>
      <c r="L3" s="75">
        <f>J3/K3</f>
        <v>13.881442453689644</v>
      </c>
      <c r="M3" s="77">
        <f>(L3-I3)/I3*100</f>
        <v>-11.075550082278443</v>
      </c>
      <c r="N3" s="78">
        <v>50843</v>
      </c>
      <c r="O3" s="79">
        <f>$O$1</f>
        <v>3257</v>
      </c>
      <c r="P3" s="80">
        <f>N3/O3</f>
        <v>15.610377648142462</v>
      </c>
      <c r="Q3" s="81">
        <v>50843</v>
      </c>
      <c r="R3" s="82">
        <f>$R$1</f>
        <v>3257</v>
      </c>
      <c r="S3" s="83">
        <f>Q3/R3</f>
        <v>15.610377648142462</v>
      </c>
      <c r="T3" s="147"/>
    </row>
    <row r="4" spans="1:20" ht="60" customHeight="1" thickBot="1" x14ac:dyDescent="0.3">
      <c r="A4" s="577"/>
      <c r="B4" s="580"/>
      <c r="C4" s="144">
        <v>2</v>
      </c>
      <c r="D4" s="33" t="s">
        <v>11</v>
      </c>
      <c r="E4" s="34" t="s">
        <v>42</v>
      </c>
      <c r="F4" s="45" t="s">
        <v>41</v>
      </c>
      <c r="G4" s="84">
        <v>234571</v>
      </c>
      <c r="H4" s="85">
        <f>$H$1</f>
        <v>3257</v>
      </c>
      <c r="I4" s="75">
        <f t="shared" ref="I4:I9" si="0">G4/H4</f>
        <v>72.020571077678852</v>
      </c>
      <c r="J4" s="84">
        <v>209932.4</v>
      </c>
      <c r="K4" s="76">
        <f t="shared" ref="K4:K6" si="1">$K$1</f>
        <v>3293</v>
      </c>
      <c r="L4" s="84">
        <f t="shared" ref="L4:L10" si="2">J4/K4</f>
        <v>63.751108411782567</v>
      </c>
      <c r="M4" s="86">
        <f t="shared" ref="M4:M38" si="3">(L4-I4)/I4*100</f>
        <v>-11.482084274195957</v>
      </c>
      <c r="N4" s="87">
        <v>232500</v>
      </c>
      <c r="O4" s="88">
        <f>$O$1</f>
        <v>3257</v>
      </c>
      <c r="P4" s="89">
        <f t="shared" ref="P4:P38" si="4">N4/O4</f>
        <v>71.384709855695419</v>
      </c>
      <c r="Q4" s="90">
        <v>232500</v>
      </c>
      <c r="R4" s="91">
        <f>$R$1</f>
        <v>3257</v>
      </c>
      <c r="S4" s="92">
        <f t="shared" ref="S4:S38" si="5">Q4/R4</f>
        <v>71.384709855695419</v>
      </c>
      <c r="T4" s="148"/>
    </row>
    <row r="5" spans="1:20" ht="61.5" customHeight="1" thickBot="1" x14ac:dyDescent="0.3">
      <c r="A5" s="577"/>
      <c r="B5" s="580"/>
      <c r="C5" s="59">
        <v>3</v>
      </c>
      <c r="D5" s="58" t="s">
        <v>12</v>
      </c>
      <c r="E5" s="34" t="s">
        <v>42</v>
      </c>
      <c r="F5" s="34" t="s">
        <v>41</v>
      </c>
      <c r="G5" s="84">
        <v>126024</v>
      </c>
      <c r="H5" s="85">
        <f>$H$1</f>
        <v>3257</v>
      </c>
      <c r="I5" s="75">
        <f t="shared" si="0"/>
        <v>38.693276020878109</v>
      </c>
      <c r="J5" s="84">
        <v>115883.04</v>
      </c>
      <c r="K5" s="76">
        <f t="shared" si="1"/>
        <v>3293</v>
      </c>
      <c r="L5" s="84">
        <f t="shared" si="2"/>
        <v>35.190719708472514</v>
      </c>
      <c r="M5" s="86">
        <f t="shared" si="3"/>
        <v>-9.0521058762656494</v>
      </c>
      <c r="N5" s="87">
        <v>107400</v>
      </c>
      <c r="O5" s="88">
        <f>$O$1</f>
        <v>3257</v>
      </c>
      <c r="P5" s="89">
        <f t="shared" si="4"/>
        <v>32.975130488179303</v>
      </c>
      <c r="Q5" s="90">
        <v>107400</v>
      </c>
      <c r="R5" s="91">
        <f>$R$1</f>
        <v>3257</v>
      </c>
      <c r="S5" s="92">
        <f t="shared" si="5"/>
        <v>32.975130488179303</v>
      </c>
      <c r="T5" s="148"/>
    </row>
    <row r="6" spans="1:20" ht="47.25" customHeight="1" x14ac:dyDescent="0.25">
      <c r="A6" s="577"/>
      <c r="B6" s="580"/>
      <c r="C6" s="570">
        <v>4</v>
      </c>
      <c r="D6" s="583" t="s">
        <v>13</v>
      </c>
      <c r="E6" s="34" t="s">
        <v>42</v>
      </c>
      <c r="F6" s="34" t="s">
        <v>41</v>
      </c>
      <c r="G6" s="84">
        <v>73100</v>
      </c>
      <c r="H6" s="85">
        <f>$H$1</f>
        <v>3257</v>
      </c>
      <c r="I6" s="75">
        <f t="shared" si="0"/>
        <v>22.443966840650905</v>
      </c>
      <c r="J6" s="84">
        <v>57869.919999999998</v>
      </c>
      <c r="K6" s="76">
        <f t="shared" si="1"/>
        <v>3293</v>
      </c>
      <c r="L6" s="84">
        <f t="shared" si="2"/>
        <v>17.573616762830245</v>
      </c>
      <c r="M6" s="86">
        <f t="shared" si="3"/>
        <v>-21.700041318005322</v>
      </c>
      <c r="N6" s="87">
        <v>71770</v>
      </c>
      <c r="O6" s="88">
        <f>$O$1</f>
        <v>3257</v>
      </c>
      <c r="P6" s="89">
        <f t="shared" si="4"/>
        <v>22.035615597175315</v>
      </c>
      <c r="Q6" s="90">
        <v>71770</v>
      </c>
      <c r="R6" s="91">
        <f>$R$1</f>
        <v>3257</v>
      </c>
      <c r="S6" s="92">
        <f t="shared" si="5"/>
        <v>22.035615597175315</v>
      </c>
      <c r="T6" s="148"/>
    </row>
    <row r="7" spans="1:20" ht="42.75" customHeight="1" thickBot="1" x14ac:dyDescent="0.3">
      <c r="A7" s="577"/>
      <c r="B7" s="580"/>
      <c r="C7" s="582"/>
      <c r="D7" s="584"/>
      <c r="E7" s="265" t="s">
        <v>44</v>
      </c>
      <c r="F7" s="265" t="s">
        <v>82</v>
      </c>
      <c r="G7" s="84">
        <v>839524.48</v>
      </c>
      <c r="H7" s="198">
        <v>1582554.89</v>
      </c>
      <c r="I7" s="290">
        <f t="shared" si="0"/>
        <v>0.53048680036621043</v>
      </c>
      <c r="J7" s="84">
        <v>1406654.47</v>
      </c>
      <c r="K7" s="198">
        <v>1620252.87</v>
      </c>
      <c r="L7" s="290">
        <f t="shared" si="2"/>
        <v>0.86816971353366579</v>
      </c>
      <c r="M7" s="86">
        <f t="shared" si="3"/>
        <v>63.655290373736548</v>
      </c>
      <c r="N7" s="87">
        <v>1582554.89</v>
      </c>
      <c r="O7" s="87">
        <v>1582554.89</v>
      </c>
      <c r="P7" s="89">
        <f t="shared" si="4"/>
        <v>1</v>
      </c>
      <c r="Q7" s="90">
        <v>1582554.89</v>
      </c>
      <c r="R7" s="90">
        <v>1582554.89</v>
      </c>
      <c r="S7" s="92">
        <f t="shared" si="5"/>
        <v>1</v>
      </c>
      <c r="T7" s="148"/>
    </row>
    <row r="8" spans="1:20" ht="30" x14ac:dyDescent="0.25">
      <c r="A8" s="577"/>
      <c r="B8" s="580"/>
      <c r="C8" s="570">
        <v>5</v>
      </c>
      <c r="D8" s="583" t="s">
        <v>14</v>
      </c>
      <c r="E8" s="265" t="s">
        <v>42</v>
      </c>
      <c r="F8" s="265" t="s">
        <v>41</v>
      </c>
      <c r="G8" s="84">
        <v>117150</v>
      </c>
      <c r="H8" s="85">
        <f>$H$1</f>
        <v>3257</v>
      </c>
      <c r="I8" s="75">
        <f t="shared" si="0"/>
        <v>35.968682836966536</v>
      </c>
      <c r="J8" s="84">
        <v>128046.46</v>
      </c>
      <c r="K8" s="76">
        <f>$K$1</f>
        <v>3293</v>
      </c>
      <c r="L8" s="84">
        <f t="shared" si="2"/>
        <v>38.884439720619497</v>
      </c>
      <c r="M8" s="86">
        <f t="shared" si="3"/>
        <v>8.1063765856232965</v>
      </c>
      <c r="N8" s="87">
        <v>115640</v>
      </c>
      <c r="O8" s="88">
        <f>$O$1</f>
        <v>3257</v>
      </c>
      <c r="P8" s="89">
        <f t="shared" si="4"/>
        <v>35.505066011667175</v>
      </c>
      <c r="Q8" s="90">
        <v>114365</v>
      </c>
      <c r="R8" s="91">
        <f>$R$1</f>
        <v>3257</v>
      </c>
      <c r="S8" s="92">
        <f t="shared" si="5"/>
        <v>35.113601473748851</v>
      </c>
      <c r="T8" s="148"/>
    </row>
    <row r="9" spans="1:20" ht="66.75" customHeight="1" thickBot="1" x14ac:dyDescent="0.3">
      <c r="A9" s="577"/>
      <c r="B9" s="580"/>
      <c r="C9" s="582"/>
      <c r="D9" s="584"/>
      <c r="E9" s="265" t="s">
        <v>45</v>
      </c>
      <c r="F9" s="265" t="s">
        <v>46</v>
      </c>
      <c r="G9" s="84">
        <v>56283</v>
      </c>
      <c r="H9" s="84">
        <f>+G8</f>
        <v>117150</v>
      </c>
      <c r="I9" s="290">
        <f t="shared" si="0"/>
        <v>0.48043533930857873</v>
      </c>
      <c r="J9" s="84">
        <v>118969.25</v>
      </c>
      <c r="K9" s="84">
        <f>+J8</f>
        <v>128046.46</v>
      </c>
      <c r="L9" s="290">
        <f t="shared" si="2"/>
        <v>0.92911002771962614</v>
      </c>
      <c r="M9" s="86">
        <f t="shared" si="3"/>
        <v>93.389193446252335</v>
      </c>
      <c r="N9" s="87">
        <v>117150</v>
      </c>
      <c r="O9" s="87">
        <v>117150</v>
      </c>
      <c r="P9" s="249">
        <f t="shared" si="4"/>
        <v>1</v>
      </c>
      <c r="Q9" s="90">
        <v>117150</v>
      </c>
      <c r="R9" s="91">
        <v>117150</v>
      </c>
      <c r="S9" s="92">
        <f t="shared" si="5"/>
        <v>1</v>
      </c>
      <c r="T9" s="148"/>
    </row>
    <row r="10" spans="1:20" ht="30" x14ac:dyDescent="0.25">
      <c r="A10" s="577"/>
      <c r="B10" s="580"/>
      <c r="C10" s="570">
        <v>6</v>
      </c>
      <c r="D10" s="572" t="s">
        <v>15</v>
      </c>
      <c r="E10" s="265" t="s">
        <v>42</v>
      </c>
      <c r="F10" s="265" t="s">
        <v>41</v>
      </c>
      <c r="G10" s="84">
        <v>100230</v>
      </c>
      <c r="H10" s="85">
        <f>$H$1</f>
        <v>3257</v>
      </c>
      <c r="I10" s="75">
        <f>G10/H10</f>
        <v>30.773718145532698</v>
      </c>
      <c r="J10" s="84">
        <v>90742.57</v>
      </c>
      <c r="K10" s="76">
        <f>$K$1</f>
        <v>3293</v>
      </c>
      <c r="L10" s="84">
        <f t="shared" si="2"/>
        <v>27.556201032493171</v>
      </c>
      <c r="M10" s="86">
        <f t="shared" si="3"/>
        <v>-10.455405803820952</v>
      </c>
      <c r="N10" s="87">
        <v>91210</v>
      </c>
      <c r="O10" s="88">
        <f>$O$1</f>
        <v>3257</v>
      </c>
      <c r="P10" s="89">
        <f t="shared" si="4"/>
        <v>28.004298434141848</v>
      </c>
      <c r="Q10" s="90">
        <v>91210</v>
      </c>
      <c r="R10" s="91">
        <f>$R$1</f>
        <v>3257</v>
      </c>
      <c r="S10" s="92">
        <f t="shared" si="5"/>
        <v>28.004298434141848</v>
      </c>
      <c r="T10" s="148"/>
    </row>
    <row r="11" spans="1:20" ht="45" x14ac:dyDescent="0.25">
      <c r="A11" s="577"/>
      <c r="B11" s="580"/>
      <c r="C11" s="582"/>
      <c r="D11" s="585"/>
      <c r="E11" s="265" t="s">
        <v>47</v>
      </c>
      <c r="F11" s="265" t="s">
        <v>47</v>
      </c>
      <c r="G11" s="84"/>
      <c r="H11" s="85"/>
      <c r="I11" s="84"/>
      <c r="J11" s="84">
        <v>23074.47</v>
      </c>
      <c r="K11" s="85"/>
      <c r="L11" s="84"/>
      <c r="M11" s="86" t="e">
        <f t="shared" si="3"/>
        <v>#DIV/0!</v>
      </c>
      <c r="N11" s="87"/>
      <c r="O11" s="88"/>
      <c r="P11" s="89">
        <v>8167.26</v>
      </c>
      <c r="Q11" s="90"/>
      <c r="R11" s="91"/>
      <c r="S11" s="169">
        <v>8167.26</v>
      </c>
      <c r="T11" s="148"/>
    </row>
    <row r="12" spans="1:20" ht="30.75" thickBot="1" x14ac:dyDescent="0.3">
      <c r="A12" s="577"/>
      <c r="B12" s="580"/>
      <c r="C12" s="582"/>
      <c r="D12" s="585"/>
      <c r="E12" s="265" t="s">
        <v>48</v>
      </c>
      <c r="F12" s="265" t="s">
        <v>277</v>
      </c>
      <c r="G12" s="84"/>
      <c r="H12" s="85"/>
      <c r="I12" s="166"/>
      <c r="J12" s="84">
        <v>51</v>
      </c>
      <c r="K12" s="85"/>
      <c r="L12" s="84"/>
      <c r="M12" s="86" t="e">
        <f t="shared" si="3"/>
        <v>#DIV/0!</v>
      </c>
      <c r="N12" s="87"/>
      <c r="O12" s="88"/>
      <c r="P12" s="167">
        <v>50</v>
      </c>
      <c r="Q12" s="90"/>
      <c r="R12" s="91"/>
      <c r="S12" s="168">
        <v>50</v>
      </c>
      <c r="T12" s="148"/>
    </row>
    <row r="13" spans="1:20" ht="30.75" thickBot="1" x14ac:dyDescent="0.3">
      <c r="A13" s="577"/>
      <c r="B13" s="580"/>
      <c r="C13" s="570">
        <v>7</v>
      </c>
      <c r="D13" s="586" t="s">
        <v>16</v>
      </c>
      <c r="E13" s="265" t="s">
        <v>42</v>
      </c>
      <c r="F13" s="265" t="s">
        <v>41</v>
      </c>
      <c r="G13" s="84">
        <v>85730</v>
      </c>
      <c r="H13" s="85">
        <f>$H$1</f>
        <v>3257</v>
      </c>
      <c r="I13" s="75">
        <f t="shared" ref="I13:I15" si="6">G13/H13</f>
        <v>26.321768498618361</v>
      </c>
      <c r="J13" s="84">
        <v>72995.960000000006</v>
      </c>
      <c r="K13" s="76">
        <f>$K$1</f>
        <v>3293</v>
      </c>
      <c r="L13" s="84">
        <f t="shared" ref="L13:L15" si="7">J13/K13</f>
        <v>22.16700880655937</v>
      </c>
      <c r="M13" s="86">
        <f t="shared" si="3"/>
        <v>-15.784500544775614</v>
      </c>
      <c r="N13" s="87">
        <v>84130</v>
      </c>
      <c r="O13" s="88">
        <f>$O$1</f>
        <v>3257</v>
      </c>
      <c r="P13" s="89">
        <f t="shared" si="4"/>
        <v>25.830518882407123</v>
      </c>
      <c r="Q13" s="90">
        <v>69130</v>
      </c>
      <c r="R13" s="91">
        <f>$R$1</f>
        <v>3257</v>
      </c>
      <c r="S13" s="92">
        <f t="shared" si="5"/>
        <v>21.225053730426772</v>
      </c>
      <c r="T13" s="148"/>
    </row>
    <row r="14" spans="1:20" ht="33.75" customHeight="1" thickBot="1" x14ac:dyDescent="0.3">
      <c r="A14" s="577"/>
      <c r="B14" s="580"/>
      <c r="C14" s="582"/>
      <c r="D14" s="587"/>
      <c r="E14" s="265" t="s">
        <v>49</v>
      </c>
      <c r="F14" s="265" t="s">
        <v>50</v>
      </c>
      <c r="G14" s="84">
        <v>85730</v>
      </c>
      <c r="H14" s="85">
        <v>2500</v>
      </c>
      <c r="I14" s="75">
        <f t="shared" si="6"/>
        <v>34.292000000000002</v>
      </c>
      <c r="J14" s="84">
        <v>72995.960000000006</v>
      </c>
      <c r="K14" s="85">
        <v>2500</v>
      </c>
      <c r="L14" s="84">
        <f t="shared" si="7"/>
        <v>29.198384000000004</v>
      </c>
      <c r="M14" s="86">
        <f t="shared" si="3"/>
        <v>-14.853656829581235</v>
      </c>
      <c r="N14" s="87">
        <v>84130</v>
      </c>
      <c r="O14" s="88">
        <v>2500</v>
      </c>
      <c r="P14" s="89">
        <f t="shared" si="4"/>
        <v>33.652000000000001</v>
      </c>
      <c r="Q14" s="90">
        <v>69130</v>
      </c>
      <c r="R14" s="91">
        <v>2500</v>
      </c>
      <c r="S14" s="92">
        <f t="shared" si="5"/>
        <v>27.652000000000001</v>
      </c>
      <c r="T14" s="148"/>
    </row>
    <row r="15" spans="1:20" ht="36.75" customHeight="1" x14ac:dyDescent="0.25">
      <c r="A15" s="577"/>
      <c r="B15" s="580"/>
      <c r="C15" s="570">
        <v>11</v>
      </c>
      <c r="D15" s="572" t="s">
        <v>17</v>
      </c>
      <c r="E15" s="265" t="s">
        <v>42</v>
      </c>
      <c r="F15" s="265" t="s">
        <v>41</v>
      </c>
      <c r="G15" s="84">
        <v>130225.93</v>
      </c>
      <c r="H15" s="85">
        <f>$H$1</f>
        <v>3257</v>
      </c>
      <c r="I15" s="75">
        <f t="shared" si="6"/>
        <v>39.983398833282159</v>
      </c>
      <c r="J15" s="84">
        <v>99686.85</v>
      </c>
      <c r="K15" s="76">
        <f>$K$1</f>
        <v>3293</v>
      </c>
      <c r="L15" s="84">
        <f t="shared" si="7"/>
        <v>30.272350440327969</v>
      </c>
      <c r="M15" s="86">
        <f t="shared" si="3"/>
        <v>-24.287701086758833</v>
      </c>
      <c r="N15" s="87">
        <v>82126</v>
      </c>
      <c r="O15" s="88">
        <f>$O$1</f>
        <v>3257</v>
      </c>
      <c r="P15" s="89">
        <f t="shared" si="4"/>
        <v>25.215228738102549</v>
      </c>
      <c r="Q15" s="90">
        <v>82126</v>
      </c>
      <c r="R15" s="91">
        <f>$R$1</f>
        <v>3257</v>
      </c>
      <c r="S15" s="92">
        <f t="shared" si="5"/>
        <v>25.215228738102549</v>
      </c>
      <c r="T15" s="148"/>
    </row>
    <row r="16" spans="1:20" ht="46.5" customHeight="1" thickBot="1" x14ac:dyDescent="0.3">
      <c r="A16" s="578"/>
      <c r="B16" s="581"/>
      <c r="C16" s="571"/>
      <c r="D16" s="573"/>
      <c r="E16" s="266" t="s">
        <v>51</v>
      </c>
      <c r="F16" s="266" t="s">
        <v>52</v>
      </c>
      <c r="G16" s="93"/>
      <c r="H16" s="94"/>
      <c r="I16" s="93"/>
      <c r="J16" s="93"/>
      <c r="K16" s="94"/>
      <c r="L16" s="93"/>
      <c r="M16" s="95" t="e">
        <f t="shared" si="3"/>
        <v>#DIV/0!</v>
      </c>
      <c r="N16" s="96"/>
      <c r="O16" s="97"/>
      <c r="P16" s="98">
        <v>100</v>
      </c>
      <c r="Q16" s="99"/>
      <c r="R16" s="100"/>
      <c r="S16" s="101">
        <v>100</v>
      </c>
      <c r="T16" s="149"/>
    </row>
    <row r="17" spans="1:19" ht="24" customHeight="1" thickBot="1" x14ac:dyDescent="0.3">
      <c r="A17" s="35"/>
      <c r="B17" s="35"/>
      <c r="C17" s="36"/>
      <c r="D17" s="35"/>
      <c r="E17" s="267"/>
      <c r="F17" s="268"/>
      <c r="G17" s="102"/>
      <c r="H17" s="103"/>
      <c r="I17" s="102"/>
      <c r="J17" s="102"/>
      <c r="K17" s="103"/>
      <c r="L17" s="102"/>
      <c r="M17" s="104"/>
    </row>
    <row r="18" spans="1:19" ht="30" x14ac:dyDescent="0.25">
      <c r="A18" s="576">
        <v>3</v>
      </c>
      <c r="B18" s="579" t="s">
        <v>1</v>
      </c>
      <c r="C18" s="588">
        <v>1</v>
      </c>
      <c r="D18" s="589" t="s">
        <v>18</v>
      </c>
      <c r="E18" s="269" t="s">
        <v>42</v>
      </c>
      <c r="F18" s="269" t="s">
        <v>41</v>
      </c>
      <c r="G18" s="105">
        <v>43890</v>
      </c>
      <c r="H18" s="76">
        <f>$H$1</f>
        <v>3257</v>
      </c>
      <c r="I18" s="75">
        <f>G18/H18</f>
        <v>13.475591034694505</v>
      </c>
      <c r="J18" s="105">
        <v>42488.57</v>
      </c>
      <c r="K18" s="76">
        <f>$K$1</f>
        <v>3293</v>
      </c>
      <c r="L18" s="105">
        <f>J18/K18</f>
        <v>12.902693592468873</v>
      </c>
      <c r="M18" s="77">
        <f t="shared" si="3"/>
        <v>-4.2513715409635031</v>
      </c>
      <c r="N18" s="106">
        <v>62386</v>
      </c>
      <c r="O18" s="79">
        <f>$O$1</f>
        <v>3257</v>
      </c>
      <c r="P18" s="80">
        <f t="shared" si="4"/>
        <v>19.154436598096407</v>
      </c>
      <c r="Q18" s="81">
        <v>62386</v>
      </c>
      <c r="R18" s="82">
        <f>$R$1</f>
        <v>3257</v>
      </c>
      <c r="S18" s="83">
        <f t="shared" si="5"/>
        <v>19.154436598096407</v>
      </c>
    </row>
    <row r="19" spans="1:19" ht="15.75" thickBot="1" x14ac:dyDescent="0.3">
      <c r="A19" s="577"/>
      <c r="B19" s="580"/>
      <c r="C19" s="582"/>
      <c r="D19" s="587"/>
      <c r="E19" s="265" t="s">
        <v>53</v>
      </c>
      <c r="F19" s="265" t="s">
        <v>54</v>
      </c>
      <c r="G19" s="107"/>
      <c r="H19" s="264" t="s">
        <v>333</v>
      </c>
      <c r="I19" s="170"/>
      <c r="J19" s="107"/>
      <c r="K19" s="264" t="s">
        <v>333</v>
      </c>
      <c r="L19" s="107"/>
      <c r="M19" s="86" t="e">
        <f t="shared" si="3"/>
        <v>#DIV/0!</v>
      </c>
      <c r="N19" s="108"/>
      <c r="O19" s="88"/>
      <c r="P19" s="173">
        <v>30</v>
      </c>
      <c r="Q19" s="90"/>
      <c r="R19" s="91"/>
      <c r="S19" s="174">
        <v>30</v>
      </c>
    </row>
    <row r="20" spans="1:19" ht="42.75" customHeight="1" x14ac:dyDescent="0.25">
      <c r="A20" s="577"/>
      <c r="B20" s="580"/>
      <c r="C20" s="582"/>
      <c r="D20" s="587"/>
      <c r="E20" s="265" t="s">
        <v>56</v>
      </c>
      <c r="F20" s="265" t="s">
        <v>55</v>
      </c>
      <c r="G20" s="175">
        <v>600</v>
      </c>
      <c r="H20" s="85">
        <v>2196</v>
      </c>
      <c r="I20" s="273">
        <f>G20/H20</f>
        <v>0.27322404371584702</v>
      </c>
      <c r="J20" s="175">
        <v>600</v>
      </c>
      <c r="K20" s="85">
        <v>2196</v>
      </c>
      <c r="L20" s="273">
        <f>J20/K20</f>
        <v>0.27322404371584702</v>
      </c>
      <c r="M20" s="86">
        <f t="shared" si="3"/>
        <v>0</v>
      </c>
      <c r="N20" s="171">
        <v>600</v>
      </c>
      <c r="O20" s="88">
        <v>3744</v>
      </c>
      <c r="P20" s="89">
        <f t="shared" si="4"/>
        <v>0.16025641025641027</v>
      </c>
      <c r="Q20" s="172">
        <v>600</v>
      </c>
      <c r="R20" s="91">
        <v>3744</v>
      </c>
      <c r="S20" s="92">
        <f t="shared" si="5"/>
        <v>0.16025641025641027</v>
      </c>
    </row>
    <row r="21" spans="1:19" s="35" customFormat="1" ht="15.75" thickBot="1" x14ac:dyDescent="0.3">
      <c r="C21" s="36"/>
      <c r="E21" s="267"/>
      <c r="F21" s="267"/>
      <c r="G21" s="102"/>
      <c r="H21" s="103"/>
      <c r="I21" s="102"/>
      <c r="J21" s="102"/>
      <c r="K21" s="103"/>
      <c r="L21" s="102"/>
      <c r="M21" s="104"/>
      <c r="N21" s="110"/>
      <c r="P21" s="110"/>
      <c r="Q21" s="110"/>
      <c r="S21" s="110"/>
    </row>
    <row r="22" spans="1:19" ht="30.75" thickBot="1" x14ac:dyDescent="0.3">
      <c r="A22" s="576">
        <v>4</v>
      </c>
      <c r="B22" s="579" t="s">
        <v>2</v>
      </c>
      <c r="C22" s="588">
        <v>1</v>
      </c>
      <c r="D22" s="590" t="s">
        <v>19</v>
      </c>
      <c r="E22" s="269" t="s">
        <v>42</v>
      </c>
      <c r="F22" s="269" t="s">
        <v>41</v>
      </c>
      <c r="G22" s="75">
        <v>36786</v>
      </c>
      <c r="H22" s="76">
        <f>$H$1</f>
        <v>3257</v>
      </c>
      <c r="I22" s="75">
        <f t="shared" ref="I22:I27" si="8">G22/H22</f>
        <v>11.29444273871661</v>
      </c>
      <c r="J22" s="75">
        <v>31181.13</v>
      </c>
      <c r="K22" s="76">
        <f>$K$1</f>
        <v>3293</v>
      </c>
      <c r="L22" s="75">
        <f t="shared" ref="L22:L27" si="9">J22/K22</f>
        <v>9.4689128454296991</v>
      </c>
      <c r="M22" s="77">
        <f t="shared" si="3"/>
        <v>-16.163080689489121</v>
      </c>
      <c r="N22" s="106">
        <v>32457</v>
      </c>
      <c r="O22" s="79">
        <f>$O$1</f>
        <v>3257</v>
      </c>
      <c r="P22" s="80">
        <f t="shared" si="4"/>
        <v>9.9653054958550822</v>
      </c>
      <c r="Q22" s="81">
        <v>32409</v>
      </c>
      <c r="R22" s="82">
        <f>$R$1</f>
        <v>3257</v>
      </c>
      <c r="S22" s="83">
        <f t="shared" si="5"/>
        <v>9.9505680073687444</v>
      </c>
    </row>
    <row r="23" spans="1:19" ht="30.75" thickBot="1" x14ac:dyDescent="0.3">
      <c r="A23" s="577"/>
      <c r="B23" s="580"/>
      <c r="C23" s="582"/>
      <c r="D23" s="585"/>
      <c r="E23" s="265" t="s">
        <v>57</v>
      </c>
      <c r="F23" s="265" t="s">
        <v>58</v>
      </c>
      <c r="G23" s="84">
        <v>36786</v>
      </c>
      <c r="H23" s="85">
        <v>69</v>
      </c>
      <c r="I23" s="75">
        <f t="shared" si="8"/>
        <v>533.13043478260875</v>
      </c>
      <c r="J23" s="84">
        <v>31181.13</v>
      </c>
      <c r="K23" s="85">
        <v>56</v>
      </c>
      <c r="L23" s="84">
        <f t="shared" si="9"/>
        <v>556.80589285714291</v>
      </c>
      <c r="M23" s="86">
        <f t="shared" si="3"/>
        <v>4.4408378381527136</v>
      </c>
      <c r="N23" s="108">
        <v>32457</v>
      </c>
      <c r="O23" s="88">
        <v>69</v>
      </c>
      <c r="P23" s="89">
        <f t="shared" si="4"/>
        <v>470.39130434782606</v>
      </c>
      <c r="Q23" s="90">
        <v>32406</v>
      </c>
      <c r="R23" s="91">
        <v>69</v>
      </c>
      <c r="S23" s="92">
        <f t="shared" si="5"/>
        <v>469.6521739130435</v>
      </c>
    </row>
    <row r="24" spans="1:19" ht="30.75" thickBot="1" x14ac:dyDescent="0.3">
      <c r="A24" s="577"/>
      <c r="B24" s="580"/>
      <c r="C24" s="570">
        <v>2</v>
      </c>
      <c r="D24" s="583" t="s">
        <v>20</v>
      </c>
      <c r="E24" s="265" t="s">
        <v>42</v>
      </c>
      <c r="F24" s="265" t="s">
        <v>41</v>
      </c>
      <c r="G24" s="84">
        <v>292535.31</v>
      </c>
      <c r="H24" s="85">
        <f>$H$1</f>
        <v>3257</v>
      </c>
      <c r="I24" s="75">
        <f t="shared" si="8"/>
        <v>89.817411728584588</v>
      </c>
      <c r="J24" s="84">
        <v>256527.74</v>
      </c>
      <c r="K24" s="76">
        <f>$K$1</f>
        <v>3293</v>
      </c>
      <c r="L24" s="84">
        <f t="shared" si="9"/>
        <v>77.900923170361366</v>
      </c>
      <c r="M24" s="86">
        <f t="shared" si="3"/>
        <v>-13.267459314273216</v>
      </c>
      <c r="N24" s="108">
        <v>171076</v>
      </c>
      <c r="O24" s="88">
        <f>$O$1</f>
        <v>3257</v>
      </c>
      <c r="P24" s="89">
        <f t="shared" si="4"/>
        <v>52.525637089346027</v>
      </c>
      <c r="Q24" s="90">
        <v>170818</v>
      </c>
      <c r="R24" s="91">
        <f>$R$1</f>
        <v>3257</v>
      </c>
      <c r="S24" s="92">
        <f t="shared" si="5"/>
        <v>52.446423088731962</v>
      </c>
    </row>
    <row r="25" spans="1:19" ht="45.75" thickBot="1" x14ac:dyDescent="0.3">
      <c r="A25" s="577"/>
      <c r="B25" s="580"/>
      <c r="C25" s="582"/>
      <c r="D25" s="584"/>
      <c r="E25" s="265" t="s">
        <v>59</v>
      </c>
      <c r="F25" s="265" t="s">
        <v>60</v>
      </c>
      <c r="G25" s="84">
        <v>292535.31</v>
      </c>
      <c r="H25" s="85">
        <f>275+188</f>
        <v>463</v>
      </c>
      <c r="I25" s="75">
        <f t="shared" si="8"/>
        <v>631.82572354211663</v>
      </c>
      <c r="J25" s="84">
        <v>256527.74</v>
      </c>
      <c r="K25" s="85">
        <v>447</v>
      </c>
      <c r="L25" s="84">
        <f t="shared" si="9"/>
        <v>573.88756152125279</v>
      </c>
      <c r="M25" s="86">
        <f t="shared" si="3"/>
        <v>-9.1699593514574218</v>
      </c>
      <c r="N25" s="108">
        <v>171076</v>
      </c>
      <c r="O25" s="88">
        <f>275+188</f>
        <v>463</v>
      </c>
      <c r="P25" s="89">
        <f t="shared" si="4"/>
        <v>369.49460043196547</v>
      </c>
      <c r="Q25" s="90">
        <v>170818</v>
      </c>
      <c r="R25" s="91">
        <f>275+188</f>
        <v>463</v>
      </c>
      <c r="S25" s="92">
        <f t="shared" si="5"/>
        <v>368.93736501079911</v>
      </c>
    </row>
    <row r="26" spans="1:19" ht="31.5" customHeight="1" thickBot="1" x14ac:dyDescent="0.3">
      <c r="A26" s="577"/>
      <c r="B26" s="580"/>
      <c r="C26" s="570">
        <v>6</v>
      </c>
      <c r="D26" s="583" t="s">
        <v>21</v>
      </c>
      <c r="E26" s="265" t="s">
        <v>42</v>
      </c>
      <c r="F26" s="265" t="s">
        <v>41</v>
      </c>
      <c r="G26" s="107">
        <v>295500</v>
      </c>
      <c r="H26" s="85">
        <f>$H$1</f>
        <v>3257</v>
      </c>
      <c r="I26" s="75">
        <f t="shared" si="8"/>
        <v>90.727663494012901</v>
      </c>
      <c r="J26" s="107">
        <v>247292.68</v>
      </c>
      <c r="K26" s="76">
        <f>$K$1</f>
        <v>3293</v>
      </c>
      <c r="L26" s="107">
        <f t="shared" si="9"/>
        <v>75.096471302763433</v>
      </c>
      <c r="M26" s="86">
        <f t="shared" si="3"/>
        <v>-17.228694743451612</v>
      </c>
      <c r="N26" s="108">
        <v>295600</v>
      </c>
      <c r="O26" s="88">
        <f>$O$1</f>
        <v>3257</v>
      </c>
      <c r="P26" s="89">
        <f t="shared" si="4"/>
        <v>90.758366595026104</v>
      </c>
      <c r="Q26" s="90">
        <v>295600</v>
      </c>
      <c r="R26" s="91">
        <f>$R$1</f>
        <v>3257</v>
      </c>
      <c r="S26" s="92">
        <f t="shared" si="5"/>
        <v>90.758366595026104</v>
      </c>
    </row>
    <row r="27" spans="1:19" ht="33" customHeight="1" x14ac:dyDescent="0.25">
      <c r="A27" s="577"/>
      <c r="B27" s="580"/>
      <c r="C27" s="582"/>
      <c r="D27" s="584"/>
      <c r="E27" s="265" t="s">
        <v>61</v>
      </c>
      <c r="F27" s="265" t="s">
        <v>62</v>
      </c>
      <c r="G27" s="107">
        <v>255000</v>
      </c>
      <c r="H27" s="85">
        <f>22597+39866</f>
        <v>62463</v>
      </c>
      <c r="I27" s="75">
        <f t="shared" si="8"/>
        <v>4.0824167907401181</v>
      </c>
      <c r="J27" s="107">
        <v>243000</v>
      </c>
      <c r="K27" s="85">
        <v>53946</v>
      </c>
      <c r="L27" s="107">
        <f t="shared" si="9"/>
        <v>4.5045045045045047</v>
      </c>
      <c r="M27" s="86">
        <f t="shared" si="3"/>
        <v>10.339162692103875</v>
      </c>
      <c r="N27" s="108">
        <v>255000</v>
      </c>
      <c r="O27" s="88">
        <f>22597+39866</f>
        <v>62463</v>
      </c>
      <c r="P27" s="89">
        <f t="shared" si="4"/>
        <v>4.0824167907401181</v>
      </c>
      <c r="Q27" s="90">
        <v>255000</v>
      </c>
      <c r="R27" s="91">
        <f>22597+39866</f>
        <v>62463</v>
      </c>
      <c r="S27" s="92">
        <f t="shared" si="5"/>
        <v>4.0824167907401181</v>
      </c>
    </row>
    <row r="28" spans="1:19" s="35" customFormat="1" ht="52.5" customHeight="1" thickBot="1" x14ac:dyDescent="0.3">
      <c r="C28" s="36"/>
      <c r="E28" s="112"/>
      <c r="G28" s="113"/>
      <c r="H28" s="103"/>
      <c r="I28" s="102"/>
      <c r="J28" s="113"/>
      <c r="K28" s="103"/>
      <c r="L28" s="113"/>
      <c r="M28" s="104"/>
      <c r="N28" s="110"/>
      <c r="P28" s="110"/>
      <c r="Q28" s="110"/>
      <c r="S28" s="110"/>
    </row>
    <row r="29" spans="1:19" ht="60.75" thickBot="1" x14ac:dyDescent="0.3">
      <c r="A29" s="163">
        <v>5</v>
      </c>
      <c r="B29" s="165" t="s">
        <v>3</v>
      </c>
      <c r="C29" s="118">
        <v>2</v>
      </c>
      <c r="D29" s="145" t="s">
        <v>22</v>
      </c>
      <c r="E29" s="40" t="s">
        <v>42</v>
      </c>
      <c r="F29" s="40" t="s">
        <v>41</v>
      </c>
      <c r="G29" s="93">
        <v>218750</v>
      </c>
      <c r="H29" s="94">
        <f>$H$1</f>
        <v>3257</v>
      </c>
      <c r="I29" s="75">
        <f>G29/H29</f>
        <v>67.163033466380099</v>
      </c>
      <c r="J29" s="93">
        <v>36908.5</v>
      </c>
      <c r="K29" s="76">
        <f>$K$1</f>
        <v>3293</v>
      </c>
      <c r="L29" s="93">
        <f>J29/K29</f>
        <v>11.208168843000303</v>
      </c>
      <c r="M29" s="95">
        <f t="shared" si="3"/>
        <v>-83.311997292959092</v>
      </c>
      <c r="N29" s="109">
        <v>17450</v>
      </c>
      <c r="O29" s="97">
        <f>$O$1</f>
        <v>3257</v>
      </c>
      <c r="P29" s="98">
        <f t="shared" si="4"/>
        <v>5.3576911268038074</v>
      </c>
      <c r="Q29" s="99">
        <v>17450</v>
      </c>
      <c r="R29" s="100">
        <f>$R$1</f>
        <v>3257</v>
      </c>
      <c r="S29" s="101">
        <f t="shared" si="5"/>
        <v>5.3576911268038074</v>
      </c>
    </row>
    <row r="30" spans="1:19" s="35" customFormat="1" ht="15.75" thickBot="1" x14ac:dyDescent="0.3">
      <c r="C30" s="36"/>
      <c r="E30" s="112"/>
      <c r="F30" s="37"/>
      <c r="G30" s="102"/>
      <c r="H30" s="103"/>
      <c r="I30" s="102"/>
      <c r="J30" s="102"/>
      <c r="K30" s="103"/>
      <c r="L30" s="102"/>
      <c r="M30" s="104"/>
      <c r="N30" s="110"/>
      <c r="P30" s="110"/>
      <c r="Q30" s="110"/>
      <c r="R30" s="35">
        <f>$R$1</f>
        <v>3257</v>
      </c>
      <c r="S30" s="110"/>
    </row>
    <row r="31" spans="1:19" ht="30.75" thickBot="1" x14ac:dyDescent="0.3">
      <c r="A31" s="593">
        <v>6</v>
      </c>
      <c r="B31" s="591" t="s">
        <v>4</v>
      </c>
      <c r="C31" s="160">
        <v>1</v>
      </c>
      <c r="D31" s="161" t="s">
        <v>23</v>
      </c>
      <c r="E31" s="45" t="s">
        <v>42</v>
      </c>
      <c r="F31" s="45" t="s">
        <v>41</v>
      </c>
      <c r="G31" s="75">
        <v>25689</v>
      </c>
      <c r="H31" s="76">
        <f>$H$1</f>
        <v>3257</v>
      </c>
      <c r="I31" s="75">
        <f t="shared" ref="I31:I32" si="10">G31/H31</f>
        <v>7.8873196192815476</v>
      </c>
      <c r="J31" s="75">
        <v>19328.63</v>
      </c>
      <c r="K31" s="76">
        <f t="shared" ref="K31:K32" si="11">$K$1</f>
        <v>3293</v>
      </c>
      <c r="L31" s="75">
        <f t="shared" ref="L31:L32" si="12">J31/K31</f>
        <v>5.869611296689949</v>
      </c>
      <c r="M31" s="77">
        <f t="shared" si="3"/>
        <v>-25.581673115655875</v>
      </c>
      <c r="N31" s="106">
        <v>25002</v>
      </c>
      <c r="O31" s="79">
        <f>$O$1</f>
        <v>3257</v>
      </c>
      <c r="P31" s="80">
        <f t="shared" si="4"/>
        <v>7.6763893153208471</v>
      </c>
      <c r="Q31" s="81">
        <v>24288</v>
      </c>
      <c r="R31" s="82">
        <f>$R$1</f>
        <v>3257</v>
      </c>
      <c r="S31" s="83">
        <f t="shared" si="5"/>
        <v>7.4571691740865829</v>
      </c>
    </row>
    <row r="32" spans="1:19" ht="30.75" thickBot="1" x14ac:dyDescent="0.3">
      <c r="A32" s="593"/>
      <c r="B32" s="591"/>
      <c r="C32" s="118">
        <v>2</v>
      </c>
      <c r="D32" s="146" t="s">
        <v>24</v>
      </c>
      <c r="E32" s="40" t="s">
        <v>42</v>
      </c>
      <c r="F32" s="40" t="s">
        <v>41</v>
      </c>
      <c r="G32" s="93">
        <v>12025</v>
      </c>
      <c r="H32" s="94">
        <f>$H$1</f>
        <v>3257</v>
      </c>
      <c r="I32" s="75">
        <f t="shared" si="10"/>
        <v>3.6920478968375807</v>
      </c>
      <c r="J32" s="93">
        <v>12014.82</v>
      </c>
      <c r="K32" s="76">
        <f t="shared" si="11"/>
        <v>3293</v>
      </c>
      <c r="L32" s="93">
        <f t="shared" si="12"/>
        <v>3.6485939872456727</v>
      </c>
      <c r="M32" s="95">
        <f t="shared" si="3"/>
        <v>-1.1769595304851914</v>
      </c>
      <c r="N32" s="109">
        <v>13205</v>
      </c>
      <c r="O32" s="97">
        <f>$O$1</f>
        <v>3257</v>
      </c>
      <c r="P32" s="98">
        <f t="shared" si="4"/>
        <v>4.054344488793368</v>
      </c>
      <c r="Q32" s="99">
        <v>14385</v>
      </c>
      <c r="R32" s="100">
        <f>$R$1</f>
        <v>3257</v>
      </c>
      <c r="S32" s="101">
        <f t="shared" si="5"/>
        <v>4.4166410807491561</v>
      </c>
    </row>
    <row r="33" spans="1:19" ht="15.75" thickBot="1" x14ac:dyDescent="0.3">
      <c r="A33" s="36"/>
      <c r="B33" s="191"/>
      <c r="C33" s="190"/>
      <c r="D33" s="146"/>
      <c r="E33" s="40"/>
      <c r="F33" s="40"/>
      <c r="G33" s="93"/>
      <c r="H33" s="94"/>
      <c r="I33" s="93"/>
      <c r="J33" s="93"/>
      <c r="K33" s="94"/>
      <c r="L33" s="93"/>
      <c r="M33" s="95"/>
      <c r="N33" s="109"/>
      <c r="O33" s="97"/>
      <c r="P33" s="98"/>
      <c r="Q33" s="99"/>
      <c r="R33" s="100"/>
      <c r="S33" s="101"/>
    </row>
    <row r="34" spans="1:19" ht="30.75" thickBot="1" x14ac:dyDescent="0.3">
      <c r="A34" s="159">
        <v>7</v>
      </c>
      <c r="B34" s="165" t="s">
        <v>295</v>
      </c>
      <c r="C34" s="162">
        <v>1</v>
      </c>
      <c r="D34" s="164" t="s">
        <v>296</v>
      </c>
      <c r="E34" s="40" t="s">
        <v>42</v>
      </c>
      <c r="F34" s="40" t="s">
        <v>41</v>
      </c>
      <c r="G34" s="93">
        <v>1000</v>
      </c>
      <c r="H34" s="94">
        <f>$H$1</f>
        <v>3257</v>
      </c>
      <c r="I34" s="75">
        <f>G34/H34</f>
        <v>0.30703101013202333</v>
      </c>
      <c r="J34" s="93">
        <v>1000</v>
      </c>
      <c r="K34" s="76">
        <f>$K$1</f>
        <v>3293</v>
      </c>
      <c r="L34" s="93">
        <f>J34/K34</f>
        <v>0.30367446097783174</v>
      </c>
      <c r="M34" s="95">
        <f t="shared" ref="M34" si="13">(L34-I34)/I34*100</f>
        <v>-1.0932280595202011</v>
      </c>
      <c r="N34" s="109">
        <v>1000</v>
      </c>
      <c r="O34" s="97">
        <f>$O$1</f>
        <v>3257</v>
      </c>
      <c r="P34" s="98">
        <f t="shared" ref="P34" si="14">N34/O34</f>
        <v>0.30703101013202333</v>
      </c>
      <c r="Q34" s="99">
        <v>1000</v>
      </c>
      <c r="R34" s="100">
        <f>$R$1</f>
        <v>3257</v>
      </c>
      <c r="S34" s="101">
        <f t="shared" ref="S34" si="15">Q34/R34</f>
        <v>0.30703101013202333</v>
      </c>
    </row>
    <row r="35" spans="1:19" ht="15.75" thickBot="1" x14ac:dyDescent="0.3">
      <c r="A35" s="189"/>
      <c r="B35" s="188"/>
      <c r="C35" s="187"/>
      <c r="D35" s="158"/>
      <c r="E35" s="177"/>
      <c r="F35" s="177"/>
      <c r="G35" s="178"/>
      <c r="H35" s="179"/>
      <c r="I35" s="178"/>
      <c r="J35" s="178"/>
      <c r="K35" s="179"/>
      <c r="L35" s="178"/>
      <c r="M35" s="180"/>
      <c r="N35" s="181"/>
      <c r="O35" s="182"/>
      <c r="P35" s="183"/>
      <c r="Q35" s="184"/>
      <c r="R35" s="185"/>
      <c r="S35" s="186"/>
    </row>
    <row r="36" spans="1:19" ht="30.75" thickBot="1" x14ac:dyDescent="0.3">
      <c r="A36" s="591">
        <v>8</v>
      </c>
      <c r="B36" s="591" t="s">
        <v>5</v>
      </c>
      <c r="C36" s="61">
        <v>1</v>
      </c>
      <c r="D36" s="62" t="s">
        <v>25</v>
      </c>
      <c r="E36" s="45" t="s">
        <v>42</v>
      </c>
      <c r="F36" s="45" t="s">
        <v>41</v>
      </c>
      <c r="G36" s="75">
        <v>77445</v>
      </c>
      <c r="H36" s="76">
        <f>$H$1</f>
        <v>3257</v>
      </c>
      <c r="I36" s="75">
        <f t="shared" ref="I36:I38" si="16">G36/H36</f>
        <v>23.778016579674546</v>
      </c>
      <c r="J36" s="75">
        <v>1067.3</v>
      </c>
      <c r="K36" s="76">
        <f t="shared" ref="K36:K37" si="17">$K$1</f>
        <v>3293</v>
      </c>
      <c r="L36" s="75">
        <f t="shared" ref="L36:L38" si="18">J36/K36</f>
        <v>0.32411175220163985</v>
      </c>
      <c r="M36" s="77">
        <f t="shared" si="3"/>
        <v>-98.63692688111469</v>
      </c>
      <c r="N36" s="106">
        <v>1300</v>
      </c>
      <c r="O36" s="79">
        <f>$O$1</f>
        <v>3257</v>
      </c>
      <c r="P36" s="80">
        <f t="shared" si="4"/>
        <v>0.39914031317163035</v>
      </c>
      <c r="Q36" s="81">
        <v>1300</v>
      </c>
      <c r="R36" s="82">
        <f>$R$1</f>
        <v>3257</v>
      </c>
      <c r="S36" s="83">
        <f t="shared" si="5"/>
        <v>0.39914031317163035</v>
      </c>
    </row>
    <row r="37" spans="1:19" ht="30" customHeight="1" thickBot="1" x14ac:dyDescent="0.3">
      <c r="A37" s="591"/>
      <c r="B37" s="591"/>
      <c r="C37" s="570">
        <v>2</v>
      </c>
      <c r="D37" s="586" t="s">
        <v>26</v>
      </c>
      <c r="E37" s="34" t="s">
        <v>42</v>
      </c>
      <c r="F37" s="34" t="s">
        <v>41</v>
      </c>
      <c r="G37" s="84">
        <v>10000</v>
      </c>
      <c r="H37" s="85">
        <f>$H$1</f>
        <v>3257</v>
      </c>
      <c r="I37" s="75">
        <f t="shared" si="16"/>
        <v>3.0703101013202332</v>
      </c>
      <c r="J37" s="84">
        <v>0</v>
      </c>
      <c r="K37" s="76">
        <f t="shared" si="17"/>
        <v>3293</v>
      </c>
      <c r="L37" s="84">
        <f t="shared" si="18"/>
        <v>0</v>
      </c>
      <c r="M37" s="86">
        <f t="shared" si="3"/>
        <v>-100</v>
      </c>
      <c r="N37" s="108">
        <v>10000</v>
      </c>
      <c r="O37" s="88">
        <f>$O$1</f>
        <v>3257</v>
      </c>
      <c r="P37" s="89">
        <f t="shared" si="4"/>
        <v>3.0703101013202332</v>
      </c>
      <c r="Q37" s="90">
        <v>10000</v>
      </c>
      <c r="R37" s="91">
        <f>$R$1</f>
        <v>3257</v>
      </c>
      <c r="S37" s="92">
        <f t="shared" si="5"/>
        <v>3.0703101013202332</v>
      </c>
    </row>
    <row r="38" spans="1:19" ht="31.5" customHeight="1" thickBot="1" x14ac:dyDescent="0.3">
      <c r="A38" s="591"/>
      <c r="B38" s="591"/>
      <c r="C38" s="571"/>
      <c r="D38" s="592"/>
      <c r="E38" s="111" t="s">
        <v>78</v>
      </c>
      <c r="F38" s="40" t="s">
        <v>79</v>
      </c>
      <c r="G38" s="93">
        <v>10000</v>
      </c>
      <c r="H38" s="94">
        <v>9</v>
      </c>
      <c r="I38" s="75">
        <f t="shared" si="16"/>
        <v>1111.1111111111111</v>
      </c>
      <c r="J38" s="93">
        <v>0</v>
      </c>
      <c r="K38" s="94"/>
      <c r="L38" s="93" t="e">
        <f t="shared" si="18"/>
        <v>#DIV/0!</v>
      </c>
      <c r="M38" s="95" t="e">
        <f t="shared" si="3"/>
        <v>#DIV/0!</v>
      </c>
      <c r="N38" s="109">
        <v>10000</v>
      </c>
      <c r="O38" s="97">
        <v>9</v>
      </c>
      <c r="P38" s="98">
        <f t="shared" si="4"/>
        <v>1111.1111111111111</v>
      </c>
      <c r="Q38" s="99">
        <v>10000</v>
      </c>
      <c r="R38" s="100"/>
      <c r="S38" s="101" t="e">
        <f t="shared" si="5"/>
        <v>#DIV/0!</v>
      </c>
    </row>
    <row r="39" spans="1:19" s="35" customFormat="1" ht="15.75" thickBot="1" x14ac:dyDescent="0.3">
      <c r="C39" s="36"/>
      <c r="D39" s="37"/>
      <c r="E39" s="112"/>
      <c r="F39" s="37"/>
      <c r="G39" s="102"/>
      <c r="H39" s="103"/>
      <c r="I39" s="102"/>
      <c r="J39" s="102"/>
      <c r="K39" s="103"/>
      <c r="L39" s="102"/>
      <c r="M39" s="104"/>
      <c r="N39" s="110"/>
      <c r="P39" s="110"/>
      <c r="Q39" s="110"/>
      <c r="S39" s="110"/>
    </row>
    <row r="40" spans="1:19" ht="15" customHeight="1" thickBot="1" x14ac:dyDescent="0.3">
      <c r="A40" s="570">
        <v>9</v>
      </c>
      <c r="B40" s="595" t="s">
        <v>6</v>
      </c>
      <c r="C40" s="570">
        <v>2</v>
      </c>
      <c r="D40" s="597" t="s">
        <v>27</v>
      </c>
      <c r="E40" s="34" t="s">
        <v>42</v>
      </c>
      <c r="F40" s="34" t="s">
        <v>41</v>
      </c>
      <c r="G40" s="84">
        <v>107100</v>
      </c>
      <c r="H40" s="85">
        <f t="shared" ref="H40:H73" si="19">$H$1</f>
        <v>3257</v>
      </c>
      <c r="I40" s="75">
        <f t="shared" ref="I40:I45" si="20">G40/H40</f>
        <v>32.883021185139697</v>
      </c>
      <c r="J40" s="84">
        <v>88656.28</v>
      </c>
      <c r="K40" s="76">
        <f t="shared" ref="K40" si="21">$K$1</f>
        <v>3293</v>
      </c>
      <c r="L40" s="84">
        <f t="shared" ref="L40:L45" si="22">J40/K40</f>
        <v>26.922648041299727</v>
      </c>
      <c r="M40" s="86">
        <f t="shared" ref="M40:M65" si="23">(L40-I40)/I40*100</f>
        <v>-18.125990036869077</v>
      </c>
      <c r="N40" s="108">
        <v>47950</v>
      </c>
      <c r="O40" s="88">
        <f t="shared" ref="O40:O73" si="24">$O$1</f>
        <v>3257</v>
      </c>
      <c r="P40" s="89">
        <f t="shared" ref="P40:P44" si="25">N40/O40</f>
        <v>14.72213693583052</v>
      </c>
      <c r="Q40" s="90">
        <v>47950</v>
      </c>
      <c r="R40" s="91">
        <f t="shared" ref="R40:R73" si="26">$R$1</f>
        <v>3257</v>
      </c>
      <c r="S40" s="92">
        <f t="shared" ref="S40:S65" si="27">Q40/R40</f>
        <v>14.72213693583052</v>
      </c>
    </row>
    <row r="41" spans="1:19" ht="30.75" thickBot="1" x14ac:dyDescent="0.3">
      <c r="A41" s="582"/>
      <c r="B41" s="580"/>
      <c r="C41" s="582"/>
      <c r="D41" s="598"/>
      <c r="E41" s="265" t="s">
        <v>63</v>
      </c>
      <c r="F41" s="265" t="s">
        <v>64</v>
      </c>
      <c r="G41" s="84">
        <v>43000</v>
      </c>
      <c r="H41" s="85">
        <v>61688</v>
      </c>
      <c r="I41" s="75">
        <f t="shared" si="20"/>
        <v>0.69705615354688111</v>
      </c>
      <c r="J41" s="84">
        <v>45454.11</v>
      </c>
      <c r="K41" s="85">
        <v>61688</v>
      </c>
      <c r="L41" s="84">
        <f t="shared" si="22"/>
        <v>0.73683876929062375</v>
      </c>
      <c r="M41" s="86">
        <f t="shared" si="23"/>
        <v>5.707232558139526</v>
      </c>
      <c r="N41" s="108">
        <v>43000</v>
      </c>
      <c r="O41" s="88">
        <v>61688</v>
      </c>
      <c r="P41" s="89">
        <f t="shared" si="25"/>
        <v>0.69705615354688111</v>
      </c>
      <c r="Q41" s="90">
        <v>43000</v>
      </c>
      <c r="R41" s="91">
        <v>61688</v>
      </c>
      <c r="S41" s="92">
        <f t="shared" si="27"/>
        <v>0.69705615354688111</v>
      </c>
    </row>
    <row r="42" spans="1:19" ht="30.75" thickBot="1" x14ac:dyDescent="0.3">
      <c r="A42" s="582"/>
      <c r="B42" s="580"/>
      <c r="C42" s="570">
        <v>3</v>
      </c>
      <c r="D42" s="572" t="s">
        <v>28</v>
      </c>
      <c r="E42" s="265" t="s">
        <v>42</v>
      </c>
      <c r="F42" s="265" t="s">
        <v>41</v>
      </c>
      <c r="G42" s="84">
        <v>497700</v>
      </c>
      <c r="H42" s="85">
        <f t="shared" si="19"/>
        <v>3257</v>
      </c>
      <c r="I42" s="75">
        <f t="shared" si="20"/>
        <v>152.80933374270802</v>
      </c>
      <c r="J42" s="84">
        <v>486098.7</v>
      </c>
      <c r="K42" s="76">
        <f t="shared" ref="K42" si="28">$K$1</f>
        <v>3293</v>
      </c>
      <c r="L42" s="84">
        <f t="shared" si="22"/>
        <v>147.61576070452475</v>
      </c>
      <c r="M42" s="86">
        <f t="shared" si="23"/>
        <v>-3.3987276241436453</v>
      </c>
      <c r="N42" s="108">
        <v>497700</v>
      </c>
      <c r="O42" s="88">
        <f t="shared" si="24"/>
        <v>3257</v>
      </c>
      <c r="P42" s="89">
        <f t="shared" si="25"/>
        <v>152.80933374270802</v>
      </c>
      <c r="Q42" s="90">
        <v>497700</v>
      </c>
      <c r="R42" s="91">
        <f t="shared" si="26"/>
        <v>3257</v>
      </c>
      <c r="S42" s="92">
        <f t="shared" si="27"/>
        <v>152.80933374270802</v>
      </c>
    </row>
    <row r="43" spans="1:19" ht="45.75" thickBot="1" x14ac:dyDescent="0.3">
      <c r="A43" s="582"/>
      <c r="B43" s="580"/>
      <c r="C43" s="582"/>
      <c r="D43" s="585"/>
      <c r="E43" s="265" t="s">
        <v>65</v>
      </c>
      <c r="F43" s="265" t="s">
        <v>66</v>
      </c>
      <c r="G43" s="166">
        <v>57415</v>
      </c>
      <c r="H43" s="85">
        <v>103643</v>
      </c>
      <c r="I43" s="75">
        <f t="shared" si="20"/>
        <v>0.55396891251700553</v>
      </c>
      <c r="J43" s="166">
        <v>10849</v>
      </c>
      <c r="K43" s="85">
        <v>17442</v>
      </c>
      <c r="L43" s="166">
        <f t="shared" si="22"/>
        <v>0.62200435729847492</v>
      </c>
      <c r="M43" s="86">
        <f t="shared" si="23"/>
        <v>12.281455374877352</v>
      </c>
      <c r="N43" s="171">
        <v>57415</v>
      </c>
      <c r="O43" s="88">
        <v>103643</v>
      </c>
      <c r="P43" s="89">
        <f t="shared" si="25"/>
        <v>0.55396891251700553</v>
      </c>
      <c r="Q43" s="172">
        <v>57415</v>
      </c>
      <c r="R43" s="91">
        <v>103643</v>
      </c>
      <c r="S43" s="92">
        <f t="shared" si="27"/>
        <v>0.55396891251700553</v>
      </c>
    </row>
    <row r="44" spans="1:19" ht="30.75" thickBot="1" x14ac:dyDescent="0.3">
      <c r="A44" s="582"/>
      <c r="B44" s="580"/>
      <c r="C44" s="144">
        <v>4</v>
      </c>
      <c r="D44" s="34" t="s">
        <v>29</v>
      </c>
      <c r="E44" s="265" t="s">
        <v>42</v>
      </c>
      <c r="F44" s="265" t="s">
        <v>41</v>
      </c>
      <c r="G44" s="84">
        <v>100</v>
      </c>
      <c r="H44" s="85">
        <f t="shared" si="19"/>
        <v>3257</v>
      </c>
      <c r="I44" s="75">
        <f t="shared" si="20"/>
        <v>3.0703101013202335E-2</v>
      </c>
      <c r="J44" s="84">
        <v>100</v>
      </c>
      <c r="K44" s="76">
        <f t="shared" ref="K44:K45" si="29">$K$1</f>
        <v>3293</v>
      </c>
      <c r="L44" s="84">
        <f t="shared" si="22"/>
        <v>3.0367446097783177E-2</v>
      </c>
      <c r="M44" s="86">
        <f t="shared" si="23"/>
        <v>-1.0932280595201989</v>
      </c>
      <c r="N44" s="108">
        <v>100</v>
      </c>
      <c r="O44" s="88">
        <f t="shared" si="24"/>
        <v>3257</v>
      </c>
      <c r="P44" s="89">
        <f t="shared" si="25"/>
        <v>3.0703101013202335E-2</v>
      </c>
      <c r="Q44" s="90">
        <v>100</v>
      </c>
      <c r="R44" s="91">
        <f t="shared" si="26"/>
        <v>3257</v>
      </c>
      <c r="S44" s="92">
        <f t="shared" si="27"/>
        <v>3.0703101013202335E-2</v>
      </c>
    </row>
    <row r="45" spans="1:19" ht="38.25" customHeight="1" x14ac:dyDescent="0.25">
      <c r="A45" s="594"/>
      <c r="B45" s="596"/>
      <c r="C45" s="159">
        <v>5</v>
      </c>
      <c r="D45" s="34" t="s">
        <v>297</v>
      </c>
      <c r="E45" s="265" t="s">
        <v>42</v>
      </c>
      <c r="F45" s="265" t="s">
        <v>41</v>
      </c>
      <c r="G45" s="84">
        <v>2600</v>
      </c>
      <c r="H45" s="85">
        <f t="shared" si="19"/>
        <v>3257</v>
      </c>
      <c r="I45" s="75">
        <f t="shared" si="20"/>
        <v>0.79828062634326069</v>
      </c>
      <c r="J45" s="84">
        <v>2600</v>
      </c>
      <c r="K45" s="76">
        <f t="shared" si="29"/>
        <v>3293</v>
      </c>
      <c r="L45" s="84">
        <f t="shared" si="22"/>
        <v>0.78955359854236262</v>
      </c>
      <c r="M45" s="86">
        <f t="shared" ref="M45" si="30">(L45-I45)/I45*100</f>
        <v>-1.0932280595201926</v>
      </c>
      <c r="N45" s="108">
        <v>2600</v>
      </c>
      <c r="O45" s="88">
        <f t="shared" si="24"/>
        <v>3257</v>
      </c>
      <c r="P45" s="89">
        <f t="shared" ref="P45" si="31">N45/O45</f>
        <v>0.79828062634326069</v>
      </c>
      <c r="Q45" s="90">
        <v>2600</v>
      </c>
      <c r="R45" s="91">
        <f t="shared" si="26"/>
        <v>3257</v>
      </c>
      <c r="S45" s="92">
        <f t="shared" ref="S45" si="32">Q45/R45</f>
        <v>0.79828062634326069</v>
      </c>
    </row>
    <row r="46" spans="1:19" s="35" customFormat="1" ht="15.75" thickBot="1" x14ac:dyDescent="0.3">
      <c r="C46" s="36"/>
      <c r="E46" s="267"/>
      <c r="F46" s="267"/>
      <c r="G46" s="102"/>
      <c r="H46" s="103"/>
      <c r="I46" s="102"/>
      <c r="J46" s="102"/>
      <c r="K46" s="103"/>
      <c r="L46" s="102"/>
      <c r="M46" s="104"/>
      <c r="N46" s="110"/>
      <c r="P46" s="110"/>
      <c r="Q46" s="110"/>
      <c r="S46" s="110"/>
    </row>
    <row r="47" spans="1:19" ht="34.5" customHeight="1" thickBot="1" x14ac:dyDescent="0.3">
      <c r="A47" s="576">
        <v>10</v>
      </c>
      <c r="B47" s="579" t="s">
        <v>7</v>
      </c>
      <c r="C47" s="570">
        <v>5</v>
      </c>
      <c r="D47" s="583" t="s">
        <v>30</v>
      </c>
      <c r="E47" s="265" t="s">
        <v>42</v>
      </c>
      <c r="F47" s="265" t="s">
        <v>41</v>
      </c>
      <c r="G47" s="84">
        <v>234851.63</v>
      </c>
      <c r="H47" s="85">
        <f t="shared" si="19"/>
        <v>3257</v>
      </c>
      <c r="I47" s="75">
        <f t="shared" ref="I47:I49" si="33">G47/H47</f>
        <v>72.106733190052196</v>
      </c>
      <c r="J47" s="84">
        <v>157826.82999999999</v>
      </c>
      <c r="K47" s="76">
        <f t="shared" ref="K47" si="34">$K$1</f>
        <v>3293</v>
      </c>
      <c r="L47" s="84">
        <f t="shared" ref="L47:L49" si="35">J47/K47</f>
        <v>47.927977528089883</v>
      </c>
      <c r="M47" s="86">
        <f t="shared" si="23"/>
        <v>-33.53189721996447</v>
      </c>
      <c r="N47" s="108">
        <v>162067</v>
      </c>
      <c r="O47" s="88">
        <f t="shared" si="24"/>
        <v>3257</v>
      </c>
      <c r="P47" s="89">
        <f>N47/O47</f>
        <v>49.759594719066627</v>
      </c>
      <c r="Q47" s="90">
        <v>161103</v>
      </c>
      <c r="R47" s="91">
        <f t="shared" si="26"/>
        <v>3257</v>
      </c>
      <c r="S47" s="92">
        <f t="shared" si="27"/>
        <v>49.463616825299354</v>
      </c>
    </row>
    <row r="48" spans="1:19" ht="45.75" thickBot="1" x14ac:dyDescent="0.3">
      <c r="A48" s="577"/>
      <c r="B48" s="580"/>
      <c r="C48" s="582"/>
      <c r="D48" s="584"/>
      <c r="E48" s="265" t="s">
        <v>70</v>
      </c>
      <c r="F48" s="265" t="s">
        <v>69</v>
      </c>
      <c r="G48" s="84">
        <v>27000</v>
      </c>
      <c r="H48" s="85">
        <v>9.3000000000000007</v>
      </c>
      <c r="I48" s="75">
        <f t="shared" si="33"/>
        <v>2903.2258064516127</v>
      </c>
      <c r="J48" s="84">
        <v>16500</v>
      </c>
      <c r="K48" s="85">
        <v>9.3000000000000007</v>
      </c>
      <c r="L48" s="84">
        <f t="shared" si="35"/>
        <v>1774.1935483870966</v>
      </c>
      <c r="M48" s="86">
        <f t="shared" si="23"/>
        <v>-38.888888888888893</v>
      </c>
      <c r="N48" s="108">
        <v>27000</v>
      </c>
      <c r="O48" s="88">
        <v>9.3000000000000007</v>
      </c>
      <c r="P48" s="89">
        <f>N48/O48</f>
        <v>2903.2258064516127</v>
      </c>
      <c r="Q48" s="90">
        <v>27000</v>
      </c>
      <c r="R48" s="91">
        <v>9.3000000000000007</v>
      </c>
      <c r="S48" s="92">
        <f t="shared" si="27"/>
        <v>2903.2258064516127</v>
      </c>
    </row>
    <row r="49" spans="1:19" ht="30.75" thickBot="1" x14ac:dyDescent="0.3">
      <c r="A49" s="578"/>
      <c r="B49" s="581"/>
      <c r="C49" s="571"/>
      <c r="D49" s="599"/>
      <c r="E49" s="266" t="s">
        <v>67</v>
      </c>
      <c r="F49" s="266" t="s">
        <v>68</v>
      </c>
      <c r="G49" s="93">
        <v>35000</v>
      </c>
      <c r="H49" s="94">
        <v>344</v>
      </c>
      <c r="I49" s="75">
        <f t="shared" si="33"/>
        <v>101.74418604651163</v>
      </c>
      <c r="J49" s="93">
        <v>11273.86</v>
      </c>
      <c r="K49" s="94">
        <v>344</v>
      </c>
      <c r="L49" s="93">
        <f t="shared" si="35"/>
        <v>32.772848837209303</v>
      </c>
      <c r="M49" s="95">
        <f t="shared" si="23"/>
        <v>-67.788971428571429</v>
      </c>
      <c r="N49" s="109">
        <v>35000</v>
      </c>
      <c r="O49" s="97">
        <v>344</v>
      </c>
      <c r="P49" s="98">
        <f>N49/O49</f>
        <v>101.74418604651163</v>
      </c>
      <c r="Q49" s="99">
        <v>35000</v>
      </c>
      <c r="R49" s="100">
        <v>344</v>
      </c>
      <c r="S49" s="101">
        <f t="shared" si="27"/>
        <v>101.74418604651163</v>
      </c>
    </row>
    <row r="50" spans="1:19" s="35" customFormat="1" ht="15.75" thickBot="1" x14ac:dyDescent="0.3">
      <c r="C50" s="36"/>
      <c r="E50" s="270"/>
      <c r="F50" s="267"/>
      <c r="G50" s="102"/>
      <c r="H50" s="103"/>
      <c r="I50" s="102"/>
      <c r="J50" s="102"/>
      <c r="K50" s="103"/>
      <c r="L50" s="102"/>
      <c r="M50" s="104"/>
      <c r="N50" s="110"/>
      <c r="P50" s="110"/>
      <c r="Q50" s="110"/>
      <c r="S50" s="110"/>
    </row>
    <row r="51" spans="1:19" s="35" customFormat="1" ht="34.5" customHeight="1" x14ac:dyDescent="0.25">
      <c r="A51" s="176">
        <v>11</v>
      </c>
      <c r="B51" s="192" t="s">
        <v>278</v>
      </c>
      <c r="C51" s="114">
        <v>1</v>
      </c>
      <c r="D51" s="38" t="s">
        <v>255</v>
      </c>
      <c r="E51" s="34" t="s">
        <v>42</v>
      </c>
      <c r="F51" s="34" t="s">
        <v>41</v>
      </c>
      <c r="G51" s="84">
        <v>3510</v>
      </c>
      <c r="H51" s="85">
        <f t="shared" si="19"/>
        <v>3257</v>
      </c>
      <c r="I51" s="75">
        <f>G51/H51</f>
        <v>1.0776788455634019</v>
      </c>
      <c r="J51" s="84">
        <v>4379.7</v>
      </c>
      <c r="K51" s="76">
        <f t="shared" ref="K51" si="36">$K$1</f>
        <v>3293</v>
      </c>
      <c r="L51" s="84">
        <f>J51/K51</f>
        <v>1.3300030367446096</v>
      </c>
      <c r="M51" s="86">
        <f t="shared" ref="M51" si="37">(L51-I51)/I51*100</f>
        <v>23.413672099065348</v>
      </c>
      <c r="N51" s="108">
        <v>3510</v>
      </c>
      <c r="O51" s="88">
        <f t="shared" si="24"/>
        <v>3257</v>
      </c>
      <c r="P51" s="89">
        <f>N51/O51</f>
        <v>1.0776788455634019</v>
      </c>
      <c r="Q51" s="90">
        <v>3510</v>
      </c>
      <c r="R51" s="91">
        <f t="shared" si="26"/>
        <v>3257</v>
      </c>
      <c r="S51" s="92">
        <f t="shared" ref="S51" si="38">Q51/R51</f>
        <v>1.0776788455634019</v>
      </c>
    </row>
    <row r="52" spans="1:19" s="35" customFormat="1" ht="15.75" thickBot="1" x14ac:dyDescent="0.3">
      <c r="C52" s="36"/>
      <c r="E52" s="112"/>
      <c r="F52" s="37"/>
      <c r="G52" s="102"/>
      <c r="H52" s="103"/>
      <c r="I52" s="102"/>
      <c r="J52" s="102"/>
      <c r="K52" s="103"/>
      <c r="L52" s="102"/>
      <c r="M52" s="104"/>
      <c r="N52" s="110"/>
      <c r="P52" s="110"/>
      <c r="Q52" s="110"/>
      <c r="S52" s="110"/>
    </row>
    <row r="53" spans="1:19" ht="30" customHeight="1" thickBot="1" x14ac:dyDescent="0.3">
      <c r="A53" s="576">
        <v>12</v>
      </c>
      <c r="B53" s="579" t="s">
        <v>8</v>
      </c>
      <c r="C53" s="196">
        <v>1</v>
      </c>
      <c r="D53" s="197" t="s">
        <v>31</v>
      </c>
      <c r="E53" s="45" t="s">
        <v>42</v>
      </c>
      <c r="F53" s="45" t="s">
        <v>41</v>
      </c>
      <c r="G53" s="75">
        <v>21200</v>
      </c>
      <c r="H53" s="76">
        <f t="shared" si="19"/>
        <v>3257</v>
      </c>
      <c r="I53" s="75">
        <f t="shared" ref="I53:I54" si="39">G53/H53</f>
        <v>6.5090574147988951</v>
      </c>
      <c r="J53" s="75">
        <v>21058.77</v>
      </c>
      <c r="K53" s="76">
        <f t="shared" ref="K53:K54" si="40">$K$1</f>
        <v>3293</v>
      </c>
      <c r="L53" s="75">
        <f t="shared" ref="L53:L54" si="41">J53/K53</f>
        <v>6.3950106286061343</v>
      </c>
      <c r="M53" s="77">
        <f t="shared" si="23"/>
        <v>-1.752124446367084</v>
      </c>
      <c r="N53" s="106">
        <v>12000</v>
      </c>
      <c r="O53" s="79">
        <f t="shared" si="24"/>
        <v>3257</v>
      </c>
      <c r="P53" s="80">
        <f>N53/O53</f>
        <v>3.6843721215842802</v>
      </c>
      <c r="Q53" s="81">
        <v>12000</v>
      </c>
      <c r="R53" s="82">
        <f t="shared" si="26"/>
        <v>3257</v>
      </c>
      <c r="S53" s="83">
        <f t="shared" si="27"/>
        <v>3.6843721215842802</v>
      </c>
    </row>
    <row r="54" spans="1:19" ht="30" x14ac:dyDescent="0.25">
      <c r="A54" s="577"/>
      <c r="B54" s="580"/>
      <c r="C54" s="570">
        <v>2</v>
      </c>
      <c r="D54" s="572" t="s">
        <v>32</v>
      </c>
      <c r="E54" s="34" t="s">
        <v>42</v>
      </c>
      <c r="F54" s="34" t="s">
        <v>41</v>
      </c>
      <c r="G54" s="84">
        <v>800</v>
      </c>
      <c r="H54" s="85">
        <f t="shared" si="19"/>
        <v>3257</v>
      </c>
      <c r="I54" s="75">
        <f t="shared" si="39"/>
        <v>0.24562480810561868</v>
      </c>
      <c r="J54" s="84">
        <v>800</v>
      </c>
      <c r="K54" s="76">
        <f t="shared" si="40"/>
        <v>3293</v>
      </c>
      <c r="L54" s="84">
        <f t="shared" si="41"/>
        <v>0.24293956878226541</v>
      </c>
      <c r="M54" s="86">
        <f t="shared" si="23"/>
        <v>-1.0932280595201989</v>
      </c>
      <c r="N54" s="108">
        <v>800</v>
      </c>
      <c r="O54" s="88">
        <f t="shared" si="24"/>
        <v>3257</v>
      </c>
      <c r="P54" s="89">
        <f t="shared" ref="P54:P62" si="42">N54/O54</f>
        <v>0.24562480810561868</v>
      </c>
      <c r="Q54" s="90">
        <v>800</v>
      </c>
      <c r="R54" s="91">
        <f t="shared" si="26"/>
        <v>3257</v>
      </c>
      <c r="S54" s="92">
        <f t="shared" si="27"/>
        <v>0.24562480810561868</v>
      </c>
    </row>
    <row r="55" spans="1:19" ht="30.75" thickBot="1" x14ac:dyDescent="0.3">
      <c r="A55" s="577"/>
      <c r="B55" s="580"/>
      <c r="C55" s="594"/>
      <c r="D55" s="602"/>
      <c r="E55" s="34" t="s">
        <v>71</v>
      </c>
      <c r="F55" s="34" t="s">
        <v>72</v>
      </c>
      <c r="G55" s="84"/>
      <c r="H55" s="85"/>
      <c r="I55" s="84"/>
      <c r="J55" s="84"/>
      <c r="K55" s="85"/>
      <c r="L55" s="84"/>
      <c r="M55" s="86">
        <v>0</v>
      </c>
      <c r="N55" s="108"/>
      <c r="O55" s="88"/>
      <c r="P55" s="89">
        <v>0</v>
      </c>
      <c r="Q55" s="90"/>
      <c r="R55" s="91"/>
      <c r="S55" s="92">
        <v>0</v>
      </c>
    </row>
    <row r="56" spans="1:19" ht="30.75" thickBot="1" x14ac:dyDescent="0.3">
      <c r="A56" s="577"/>
      <c r="B56" s="580"/>
      <c r="C56" s="193">
        <v>3</v>
      </c>
      <c r="D56" s="194" t="s">
        <v>33</v>
      </c>
      <c r="E56" s="34" t="s">
        <v>42</v>
      </c>
      <c r="F56" s="34" t="s">
        <v>41</v>
      </c>
      <c r="G56" s="84">
        <v>18700</v>
      </c>
      <c r="H56" s="85">
        <f t="shared" si="19"/>
        <v>3257</v>
      </c>
      <c r="I56" s="75">
        <f t="shared" ref="I56:I62" si="43">G56/H56</f>
        <v>5.7414798894688364</v>
      </c>
      <c r="J56" s="84">
        <v>12337.63</v>
      </c>
      <c r="K56" s="76">
        <f t="shared" ref="K56:K58" si="44">$K$1</f>
        <v>3293</v>
      </c>
      <c r="L56" s="84">
        <f t="shared" ref="L56:L62" si="45">J56/K56</f>
        <v>3.7466231399939263</v>
      </c>
      <c r="M56" s="86">
        <f t="shared" si="23"/>
        <v>-34.744644026950702</v>
      </c>
      <c r="N56" s="108">
        <v>18700</v>
      </c>
      <c r="O56" s="88">
        <f t="shared" si="24"/>
        <v>3257</v>
      </c>
      <c r="P56" s="89">
        <f t="shared" si="42"/>
        <v>5.7414798894688364</v>
      </c>
      <c r="Q56" s="90">
        <v>18700</v>
      </c>
      <c r="R56" s="91">
        <f t="shared" si="26"/>
        <v>3257</v>
      </c>
      <c r="S56" s="92">
        <f t="shared" si="27"/>
        <v>5.7414798894688364</v>
      </c>
    </row>
    <row r="57" spans="1:19" ht="66.75" customHeight="1" thickBot="1" x14ac:dyDescent="0.3">
      <c r="A57" s="577"/>
      <c r="B57" s="580"/>
      <c r="C57" s="194">
        <v>4</v>
      </c>
      <c r="D57" s="195" t="s">
        <v>34</v>
      </c>
      <c r="E57" s="34" t="s">
        <v>42</v>
      </c>
      <c r="F57" s="34" t="s">
        <v>41</v>
      </c>
      <c r="G57" s="84">
        <v>102538</v>
      </c>
      <c r="H57" s="85">
        <f t="shared" si="19"/>
        <v>3257</v>
      </c>
      <c r="I57" s="75">
        <f t="shared" si="43"/>
        <v>31.482345716917408</v>
      </c>
      <c r="J57" s="84">
        <v>102535.5</v>
      </c>
      <c r="K57" s="76">
        <f t="shared" si="44"/>
        <v>3293</v>
      </c>
      <c r="L57" s="84">
        <f t="shared" si="45"/>
        <v>31.13741269359247</v>
      </c>
      <c r="M57" s="86">
        <f t="shared" si="23"/>
        <v>-1.0956395258044063</v>
      </c>
      <c r="N57" s="108">
        <v>101991</v>
      </c>
      <c r="O57" s="88">
        <f t="shared" si="24"/>
        <v>3257</v>
      </c>
      <c r="P57" s="89">
        <f t="shared" si="42"/>
        <v>31.314399754375192</v>
      </c>
      <c r="Q57" s="90">
        <v>101873</v>
      </c>
      <c r="R57" s="91">
        <f t="shared" si="26"/>
        <v>3257</v>
      </c>
      <c r="S57" s="92">
        <f t="shared" si="27"/>
        <v>31.278170095179615</v>
      </c>
    </row>
    <row r="58" spans="1:19" ht="30.75" thickBot="1" x14ac:dyDescent="0.3">
      <c r="A58" s="577"/>
      <c r="B58" s="580"/>
      <c r="C58" s="570">
        <v>5</v>
      </c>
      <c r="D58" s="600" t="s">
        <v>298</v>
      </c>
      <c r="E58" s="265" t="s">
        <v>42</v>
      </c>
      <c r="F58" s="265" t="s">
        <v>41</v>
      </c>
      <c r="G58" s="84">
        <v>20400</v>
      </c>
      <c r="H58" s="85">
        <f t="shared" si="19"/>
        <v>3257</v>
      </c>
      <c r="I58" s="75">
        <f t="shared" si="43"/>
        <v>6.263432606693276</v>
      </c>
      <c r="J58" s="84">
        <v>20339.66</v>
      </c>
      <c r="K58" s="76">
        <f t="shared" si="44"/>
        <v>3293</v>
      </c>
      <c r="L58" s="84">
        <f t="shared" si="45"/>
        <v>6.176635286972366</v>
      </c>
      <c r="M58" s="86">
        <f t="shared" ref="M58:M59" si="46">(L58-I58)/I58*100</f>
        <v>-1.3857787761323717</v>
      </c>
      <c r="N58" s="108">
        <v>18400</v>
      </c>
      <c r="O58" s="88">
        <f t="shared" si="24"/>
        <v>3257</v>
      </c>
      <c r="P58" s="89">
        <f t="shared" ref="P58:P59" si="47">N58/O58</f>
        <v>5.649370586429229</v>
      </c>
      <c r="Q58" s="90">
        <v>18400</v>
      </c>
      <c r="R58" s="91">
        <f t="shared" si="26"/>
        <v>3257</v>
      </c>
      <c r="S58" s="92">
        <f t="shared" ref="S58:S59" si="48">Q58/R58</f>
        <v>5.649370586429229</v>
      </c>
    </row>
    <row r="59" spans="1:19" ht="30.75" thickBot="1" x14ac:dyDescent="0.3">
      <c r="A59" s="577"/>
      <c r="B59" s="580"/>
      <c r="C59" s="594"/>
      <c r="D59" s="601"/>
      <c r="E59" s="265" t="s">
        <v>80</v>
      </c>
      <c r="F59" s="265" t="s">
        <v>81</v>
      </c>
      <c r="G59" s="84">
        <f>+G58</f>
        <v>20400</v>
      </c>
      <c r="H59" s="85">
        <v>30</v>
      </c>
      <c r="I59" s="75">
        <f t="shared" si="43"/>
        <v>680</v>
      </c>
      <c r="J59" s="84">
        <v>20339.66</v>
      </c>
      <c r="K59" s="85">
        <v>30</v>
      </c>
      <c r="L59" s="84">
        <f t="shared" si="45"/>
        <v>677.98866666666663</v>
      </c>
      <c r="M59" s="86">
        <f t="shared" si="46"/>
        <v>-0.29578431372549541</v>
      </c>
      <c r="N59" s="108">
        <f>+N58</f>
        <v>18400</v>
      </c>
      <c r="O59" s="88">
        <v>30</v>
      </c>
      <c r="P59" s="89">
        <f t="shared" si="47"/>
        <v>613.33333333333337</v>
      </c>
      <c r="Q59" s="90">
        <f>+Q58</f>
        <v>18400</v>
      </c>
      <c r="R59" s="91"/>
      <c r="S59" s="92" t="e">
        <f t="shared" si="48"/>
        <v>#DIV/0!</v>
      </c>
    </row>
    <row r="60" spans="1:19" ht="35.25" customHeight="1" thickBot="1" x14ac:dyDescent="0.3">
      <c r="A60" s="577"/>
      <c r="B60" s="580"/>
      <c r="C60" s="193">
        <v>6</v>
      </c>
      <c r="D60" s="194" t="s">
        <v>35</v>
      </c>
      <c r="E60" s="265" t="s">
        <v>42</v>
      </c>
      <c r="F60" s="265" t="s">
        <v>41</v>
      </c>
      <c r="G60" s="84">
        <v>25000</v>
      </c>
      <c r="H60" s="85">
        <f t="shared" si="19"/>
        <v>3257</v>
      </c>
      <c r="I60" s="75">
        <f t="shared" si="43"/>
        <v>7.675775253300583</v>
      </c>
      <c r="J60" s="84">
        <v>6165.59</v>
      </c>
      <c r="K60" s="76">
        <f t="shared" ref="K60:K61" si="49">$K$1</f>
        <v>3293</v>
      </c>
      <c r="L60" s="84">
        <f t="shared" si="45"/>
        <v>1.8723322198603098</v>
      </c>
      <c r="M60" s="86">
        <f t="shared" si="23"/>
        <v>-75.607255839659885</v>
      </c>
      <c r="N60" s="108">
        <v>25000</v>
      </c>
      <c r="O60" s="88">
        <f t="shared" si="24"/>
        <v>3257</v>
      </c>
      <c r="P60" s="89">
        <f t="shared" si="42"/>
        <v>7.675775253300583</v>
      </c>
      <c r="Q60" s="90">
        <v>25000</v>
      </c>
      <c r="R60" s="91">
        <f t="shared" si="26"/>
        <v>3257</v>
      </c>
      <c r="S60" s="92">
        <f t="shared" si="27"/>
        <v>7.675775253300583</v>
      </c>
    </row>
    <row r="61" spans="1:19" ht="29.25" customHeight="1" thickBot="1" x14ac:dyDescent="0.3">
      <c r="A61" s="577"/>
      <c r="B61" s="580"/>
      <c r="C61" s="570">
        <v>9</v>
      </c>
      <c r="D61" s="583" t="s">
        <v>36</v>
      </c>
      <c r="E61" s="265" t="s">
        <v>42</v>
      </c>
      <c r="F61" s="265" t="s">
        <v>41</v>
      </c>
      <c r="G61" s="84">
        <v>73600.78</v>
      </c>
      <c r="H61" s="85">
        <f t="shared" si="19"/>
        <v>3257</v>
      </c>
      <c r="I61" s="75">
        <f t="shared" si="43"/>
        <v>22.59772182990482</v>
      </c>
      <c r="J61" s="84">
        <v>70418.13</v>
      </c>
      <c r="K61" s="76">
        <f t="shared" si="49"/>
        <v>3293</v>
      </c>
      <c r="L61" s="84">
        <f t="shared" si="45"/>
        <v>21.384187670816885</v>
      </c>
      <c r="M61" s="86">
        <f t="shared" si="23"/>
        <v>-5.3701615066435489</v>
      </c>
      <c r="N61" s="108">
        <v>46822</v>
      </c>
      <c r="O61" s="88">
        <f t="shared" si="24"/>
        <v>3257</v>
      </c>
      <c r="P61" s="89">
        <f t="shared" si="42"/>
        <v>14.375805956401596</v>
      </c>
      <c r="Q61" s="90">
        <v>46331</v>
      </c>
      <c r="R61" s="91">
        <f t="shared" si="26"/>
        <v>3257</v>
      </c>
      <c r="S61" s="92">
        <f t="shared" si="27"/>
        <v>14.225053730426772</v>
      </c>
    </row>
    <row r="62" spans="1:19" ht="48.75" customHeight="1" thickBot="1" x14ac:dyDescent="0.3">
      <c r="A62" s="578"/>
      <c r="B62" s="581"/>
      <c r="C62" s="571"/>
      <c r="D62" s="599"/>
      <c r="E62" s="266" t="s">
        <v>73</v>
      </c>
      <c r="F62" s="266" t="s">
        <v>74</v>
      </c>
      <c r="G62" s="93">
        <v>85000</v>
      </c>
      <c r="H62" s="263">
        <f>+G61</f>
        <v>73600.78</v>
      </c>
      <c r="I62" s="291">
        <f t="shared" si="43"/>
        <v>1.1548790651403422</v>
      </c>
      <c r="J62" s="93">
        <v>96297.34</v>
      </c>
      <c r="K62" s="263">
        <f>+J61</f>
        <v>70418.13</v>
      </c>
      <c r="L62" s="292">
        <f t="shared" si="45"/>
        <v>1.3675077710811121</v>
      </c>
      <c r="M62" s="95">
        <f t="shared" si="23"/>
        <v>18.411339538389761</v>
      </c>
      <c r="N62" s="109">
        <v>85000</v>
      </c>
      <c r="O62" s="97">
        <v>73600.78</v>
      </c>
      <c r="P62" s="98">
        <f t="shared" si="42"/>
        <v>1.1548790651403422</v>
      </c>
      <c r="Q62" s="99">
        <v>85000</v>
      </c>
      <c r="R62" s="100">
        <f>+O62</f>
        <v>73600.78</v>
      </c>
      <c r="S62" s="101">
        <f t="shared" si="27"/>
        <v>1.1548790651403422</v>
      </c>
    </row>
    <row r="63" spans="1:19" x14ac:dyDescent="0.25">
      <c r="A63" s="35"/>
      <c r="B63" s="35"/>
      <c r="C63" s="36"/>
      <c r="D63" s="35"/>
      <c r="E63" s="270"/>
      <c r="F63" s="267"/>
      <c r="G63" s="37"/>
      <c r="H63" s="37"/>
      <c r="I63" s="37"/>
      <c r="J63" s="37"/>
      <c r="K63" s="37"/>
      <c r="L63" s="37"/>
      <c r="M63" s="37"/>
      <c r="N63"/>
      <c r="P63"/>
      <c r="Q63"/>
      <c r="S63"/>
    </row>
    <row r="64" spans="1:19" s="35" customFormat="1" ht="21" customHeight="1" thickBot="1" x14ac:dyDescent="0.3">
      <c r="C64" s="36"/>
      <c r="E64" s="270"/>
      <c r="F64" s="267"/>
      <c r="G64" s="102"/>
      <c r="H64" s="103"/>
      <c r="I64" s="102"/>
      <c r="J64" s="102"/>
      <c r="K64" s="103"/>
      <c r="L64" s="102"/>
      <c r="M64" s="104"/>
      <c r="N64" s="110"/>
      <c r="P64" s="110"/>
      <c r="Q64" s="110"/>
      <c r="S64" s="110"/>
    </row>
    <row r="65" spans="1:19" ht="57.75" customHeight="1" x14ac:dyDescent="0.25">
      <c r="A65" s="156">
        <v>14</v>
      </c>
      <c r="B65" s="157" t="s">
        <v>9</v>
      </c>
      <c r="C65" s="39">
        <v>2</v>
      </c>
      <c r="D65" s="45" t="s">
        <v>37</v>
      </c>
      <c r="E65" s="45" t="s">
        <v>42</v>
      </c>
      <c r="F65" s="45" t="s">
        <v>41</v>
      </c>
      <c r="G65" s="75">
        <v>60200</v>
      </c>
      <c r="H65" s="76">
        <f t="shared" si="19"/>
        <v>3257</v>
      </c>
      <c r="I65" s="75">
        <f>G65/H65</f>
        <v>18.483266809947803</v>
      </c>
      <c r="J65" s="75">
        <v>11954</v>
      </c>
      <c r="K65" s="76">
        <f t="shared" ref="K65" si="50">$K$1</f>
        <v>3293</v>
      </c>
      <c r="L65" s="75">
        <f>J65/K65</f>
        <v>3.6301245065290009</v>
      </c>
      <c r="M65" s="77">
        <f t="shared" si="23"/>
        <v>-80.35994100039045</v>
      </c>
      <c r="N65" s="106">
        <v>6200</v>
      </c>
      <c r="O65" s="79">
        <f t="shared" si="24"/>
        <v>3257</v>
      </c>
      <c r="P65" s="80">
        <f>N65/O65</f>
        <v>1.9035922628185447</v>
      </c>
      <c r="Q65" s="81">
        <v>6200</v>
      </c>
      <c r="R65" s="82">
        <f t="shared" si="26"/>
        <v>3257</v>
      </c>
      <c r="S65" s="83">
        <f t="shared" si="27"/>
        <v>1.9035922628185447</v>
      </c>
    </row>
    <row r="66" spans="1:19" s="35" customFormat="1" x14ac:dyDescent="0.25">
      <c r="C66" s="36"/>
      <c r="E66" s="112"/>
      <c r="F66" s="37"/>
      <c r="G66" s="102"/>
      <c r="H66" s="103"/>
      <c r="I66" s="102"/>
      <c r="J66" s="102"/>
      <c r="K66" s="103"/>
      <c r="L66" s="102"/>
      <c r="M66" s="104"/>
      <c r="N66" s="110"/>
      <c r="P66" s="110"/>
      <c r="Q66" s="110"/>
      <c r="S66" s="110"/>
    </row>
    <row r="67" spans="1:19" s="35" customFormat="1" x14ac:dyDescent="0.25">
      <c r="C67" s="36"/>
      <c r="E67" s="37"/>
      <c r="F67" s="37"/>
      <c r="G67" s="102"/>
      <c r="H67" s="103"/>
      <c r="I67" s="102"/>
      <c r="J67" s="102"/>
      <c r="K67" s="103"/>
      <c r="L67" s="102"/>
      <c r="M67" s="104"/>
      <c r="N67" s="110"/>
      <c r="P67" s="110"/>
      <c r="Q67" s="110"/>
      <c r="S67" s="110"/>
    </row>
    <row r="68" spans="1:19" s="35" customFormat="1" x14ac:dyDescent="0.25">
      <c r="C68" s="36"/>
      <c r="E68" s="37"/>
      <c r="F68" s="37"/>
      <c r="G68" s="102"/>
      <c r="H68" s="103"/>
      <c r="I68" s="102"/>
      <c r="J68" s="102"/>
      <c r="K68" s="103"/>
      <c r="L68" s="102"/>
      <c r="M68" s="104"/>
      <c r="N68" s="110"/>
      <c r="P68" s="110"/>
      <c r="Q68" s="110"/>
      <c r="S68" s="110"/>
    </row>
    <row r="69" spans="1:19" ht="15.75" thickBot="1" x14ac:dyDescent="0.3">
      <c r="E69" s="2"/>
      <c r="F69" s="2"/>
      <c r="G69" s="128"/>
      <c r="H69" s="129"/>
      <c r="I69" s="128"/>
      <c r="J69" s="128"/>
      <c r="K69" s="129"/>
      <c r="L69" s="128"/>
      <c r="M69" s="129"/>
    </row>
    <row r="70" spans="1:19" ht="41.25" customHeight="1" thickBot="1" x14ac:dyDescent="0.3">
      <c r="A70" s="49">
        <v>20</v>
      </c>
      <c r="B70" s="50" t="s">
        <v>246</v>
      </c>
      <c r="C70" s="41" t="s">
        <v>253</v>
      </c>
      <c r="D70" s="42" t="s">
        <v>254</v>
      </c>
      <c r="E70" s="42" t="s">
        <v>42</v>
      </c>
      <c r="F70" s="42" t="s">
        <v>41</v>
      </c>
      <c r="G70" s="119">
        <v>61300</v>
      </c>
      <c r="H70" s="120">
        <f t="shared" si="19"/>
        <v>3257</v>
      </c>
      <c r="I70" s="75">
        <f>G70/H70</f>
        <v>18.821000921093031</v>
      </c>
      <c r="J70" s="119">
        <v>60003.199999999997</v>
      </c>
      <c r="K70" s="76">
        <f t="shared" ref="K70" si="51">$K$1</f>
        <v>3293</v>
      </c>
      <c r="L70" s="119">
        <f>J70/K70</f>
        <v>18.221439416945035</v>
      </c>
      <c r="M70" s="125">
        <f>(L70-I70)/I70*100</f>
        <v>-3.1855983996900852</v>
      </c>
      <c r="N70" s="126">
        <v>63600</v>
      </c>
      <c r="O70" s="127">
        <f t="shared" si="24"/>
        <v>3257</v>
      </c>
      <c r="P70" s="121">
        <f>N70/O70</f>
        <v>19.527172244396684</v>
      </c>
      <c r="Q70" s="122">
        <v>70500</v>
      </c>
      <c r="R70" s="123">
        <f t="shared" si="26"/>
        <v>3257</v>
      </c>
      <c r="S70" s="124">
        <f>Q70/R70</f>
        <v>21.645686214307645</v>
      </c>
    </row>
    <row r="71" spans="1:19" ht="15.75" thickBot="1" x14ac:dyDescent="0.3">
      <c r="E71" s="2"/>
      <c r="F71" s="2"/>
      <c r="G71" s="128"/>
      <c r="H71" s="129"/>
      <c r="I71" s="128"/>
      <c r="J71" s="128"/>
      <c r="K71" s="129"/>
      <c r="L71" s="128"/>
      <c r="M71" s="129"/>
    </row>
    <row r="72" spans="1:19" ht="45.75" thickBot="1" x14ac:dyDescent="0.3">
      <c r="A72" s="576">
        <v>50</v>
      </c>
      <c r="B72" s="579" t="s">
        <v>247</v>
      </c>
      <c r="C72" s="114">
        <v>1</v>
      </c>
      <c r="D72" s="45" t="s">
        <v>248</v>
      </c>
      <c r="E72" s="45" t="s">
        <v>42</v>
      </c>
      <c r="F72" s="45" t="s">
        <v>41</v>
      </c>
      <c r="G72" s="75">
        <v>89569</v>
      </c>
      <c r="H72" s="76">
        <f t="shared" si="19"/>
        <v>3257</v>
      </c>
      <c r="I72" s="75">
        <f t="shared" ref="I72:I73" si="52">G72/H72</f>
        <v>27.5004605465152</v>
      </c>
      <c r="J72" s="75">
        <v>87906.58</v>
      </c>
      <c r="K72" s="76">
        <f t="shared" ref="K72:K73" si="53">$K$1</f>
        <v>3293</v>
      </c>
      <c r="L72" s="75">
        <f t="shared" ref="L72:L73" si="54">J72/K72</f>
        <v>26.694983297904646</v>
      </c>
      <c r="M72" s="115">
        <f>(L72-I72)/I72*100</f>
        <v>-2.9289591250595346</v>
      </c>
      <c r="N72" s="116">
        <v>85880</v>
      </c>
      <c r="O72" s="79">
        <f t="shared" si="24"/>
        <v>3257</v>
      </c>
      <c r="P72" s="116">
        <f>N72/O72</f>
        <v>26.367823150138165</v>
      </c>
      <c r="Q72" s="117">
        <v>82012</v>
      </c>
      <c r="R72" s="82">
        <f t="shared" si="26"/>
        <v>3257</v>
      </c>
      <c r="S72" s="83">
        <f>Q72/R72</f>
        <v>25.180227202947499</v>
      </c>
    </row>
    <row r="73" spans="1:19" ht="30.75" thickBot="1" x14ac:dyDescent="0.3">
      <c r="A73" s="578"/>
      <c r="B73" s="581"/>
      <c r="C73" s="60">
        <v>2</v>
      </c>
      <c r="D73" s="44" t="s">
        <v>249</v>
      </c>
      <c r="E73" s="44" t="s">
        <v>42</v>
      </c>
      <c r="F73" s="44" t="s">
        <v>41</v>
      </c>
      <c r="G73" s="130">
        <v>76394</v>
      </c>
      <c r="H73" s="131">
        <f t="shared" si="19"/>
        <v>3257</v>
      </c>
      <c r="I73" s="75">
        <f t="shared" si="52"/>
        <v>23.455326988025792</v>
      </c>
      <c r="J73" s="130">
        <v>76393.22</v>
      </c>
      <c r="K73" s="76">
        <f t="shared" si="53"/>
        <v>3293</v>
      </c>
      <c r="L73" s="130">
        <f t="shared" si="54"/>
        <v>23.198669905860918</v>
      </c>
      <c r="M73" s="132">
        <f>(L73-I73)/I73*100</f>
        <v>-1.0942379200081112</v>
      </c>
      <c r="N73" s="133">
        <v>80078</v>
      </c>
      <c r="O73" s="134">
        <f t="shared" si="24"/>
        <v>3257</v>
      </c>
      <c r="P73" s="135">
        <f>N73/O73</f>
        <v>24.586429229352163</v>
      </c>
      <c r="Q73" s="136">
        <v>83942</v>
      </c>
      <c r="R73" s="137">
        <f t="shared" si="26"/>
        <v>3257</v>
      </c>
      <c r="S73" s="150">
        <f>Q73/R73</f>
        <v>25.772797052502302</v>
      </c>
    </row>
    <row r="74" spans="1:19" x14ac:dyDescent="0.25">
      <c r="G74" s="128"/>
      <c r="H74" s="129"/>
      <c r="I74" s="128"/>
      <c r="J74" s="128"/>
      <c r="K74" s="129"/>
      <c r="L74" s="129"/>
      <c r="M74" s="129"/>
    </row>
    <row r="75" spans="1:19" x14ac:dyDescent="0.25">
      <c r="G75" s="128"/>
      <c r="H75" s="129"/>
      <c r="I75" s="128"/>
      <c r="J75" s="128"/>
      <c r="K75" s="129"/>
      <c r="L75" s="129"/>
      <c r="M75" s="129"/>
      <c r="N75" s="138"/>
      <c r="Q75" s="138"/>
    </row>
    <row r="76" spans="1:19" x14ac:dyDescent="0.25">
      <c r="G76" s="128"/>
      <c r="H76" s="139"/>
      <c r="I76" s="128"/>
      <c r="J76" s="128"/>
      <c r="K76" s="139"/>
      <c r="L76" s="139"/>
      <c r="M76" s="139"/>
      <c r="N76" s="138"/>
      <c r="O76" s="140"/>
      <c r="P76" s="138"/>
      <c r="Q76" s="138"/>
      <c r="R76" s="140"/>
      <c r="S76" s="138"/>
    </row>
    <row r="77" spans="1:19" x14ac:dyDescent="0.25">
      <c r="O77" s="46"/>
    </row>
  </sheetData>
  <mergeCells count="51">
    <mergeCell ref="C47:C49"/>
    <mergeCell ref="D47:D49"/>
    <mergeCell ref="A72:A73"/>
    <mergeCell ref="B72:B73"/>
    <mergeCell ref="B47:B49"/>
    <mergeCell ref="A47:A49"/>
    <mergeCell ref="B53:B62"/>
    <mergeCell ref="A53:A62"/>
    <mergeCell ref="C58:C59"/>
    <mergeCell ref="D58:D59"/>
    <mergeCell ref="D61:D62"/>
    <mergeCell ref="C61:C62"/>
    <mergeCell ref="D54:D55"/>
    <mergeCell ref="C54:C55"/>
    <mergeCell ref="A40:A45"/>
    <mergeCell ref="B40:B45"/>
    <mergeCell ref="C40:C41"/>
    <mergeCell ref="D40:D41"/>
    <mergeCell ref="C42:C43"/>
    <mergeCell ref="D42:D43"/>
    <mergeCell ref="A36:A38"/>
    <mergeCell ref="B36:B38"/>
    <mergeCell ref="C37:C38"/>
    <mergeCell ref="D37:D38"/>
    <mergeCell ref="A31:A32"/>
    <mergeCell ref="B31:B32"/>
    <mergeCell ref="C18:C20"/>
    <mergeCell ref="D18:D20"/>
    <mergeCell ref="A22:A27"/>
    <mergeCell ref="B22:B27"/>
    <mergeCell ref="C22:C23"/>
    <mergeCell ref="D22:D23"/>
    <mergeCell ref="C24:C25"/>
    <mergeCell ref="D24:D25"/>
    <mergeCell ref="C26:C27"/>
    <mergeCell ref="D26:D27"/>
    <mergeCell ref="A18:A20"/>
    <mergeCell ref="B18:B20"/>
    <mergeCell ref="C15:C16"/>
    <mergeCell ref="D15:D16"/>
    <mergeCell ref="A2:B2"/>
    <mergeCell ref="A3:A16"/>
    <mergeCell ref="B3:B16"/>
    <mergeCell ref="C6:C7"/>
    <mergeCell ref="D6:D7"/>
    <mergeCell ref="C8:C9"/>
    <mergeCell ref="D8:D9"/>
    <mergeCell ref="C10:C12"/>
    <mergeCell ref="D10:D12"/>
    <mergeCell ref="C13:C14"/>
    <mergeCell ref="D13:D14"/>
  </mergeCells>
  <pageMargins left="0.25" right="0.25" top="0.75" bottom="0.75" header="0.3" footer="0.3"/>
  <pageSetup paperSize="8" scale="43" fitToHeight="0" orientation="landscape" r:id="rId1"/>
  <headerFooter>
    <oddHeader>&amp;CComune di Banchette</oddHeader>
  </headerFooter>
  <rowBreaks count="1" manualBreakCount="1">
    <brk id="4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79"/>
  <sheetViews>
    <sheetView showWhiteSpace="0" view="pageBreakPreview" topLeftCell="A3" zoomScale="80" zoomScaleNormal="75" zoomScaleSheetLayoutView="80" zoomScalePageLayoutView="70" workbookViewId="0">
      <selection activeCell="AJ6" sqref="AJ6"/>
    </sheetView>
  </sheetViews>
  <sheetFormatPr defaultRowHeight="15" x14ac:dyDescent="0.2"/>
  <cols>
    <col min="1" max="1" width="17.7109375" style="236" customWidth="1"/>
    <col min="2" max="2" width="6" style="236" customWidth="1"/>
    <col min="3" max="3" width="47" style="199" customWidth="1"/>
    <col min="4" max="4" width="6.85546875" style="237" customWidth="1"/>
    <col min="5" max="5" width="29.7109375" style="237" customWidth="1"/>
    <col min="6" max="6" width="30.28515625" style="199" customWidth="1"/>
    <col min="7" max="10" width="7" style="199" hidden="1" customWidth="1"/>
    <col min="11" max="11" width="8.85546875" style="199" hidden="1" customWidth="1"/>
    <col min="12" max="12" width="13.140625" style="199" hidden="1" customWidth="1"/>
    <col min="13" max="13" width="11.7109375" style="199" hidden="1" customWidth="1"/>
    <col min="14" max="14" width="8.85546875" style="200" hidden="1" customWidth="1"/>
    <col min="15" max="15" width="15.7109375" style="199" hidden="1" customWidth="1"/>
    <col min="16" max="16" width="7.7109375" style="199" hidden="1" customWidth="1"/>
    <col min="17" max="17" width="6.42578125" style="200" hidden="1" customWidth="1"/>
    <col min="18" max="18" width="10" style="199" hidden="1" customWidth="1"/>
    <col min="19" max="19" width="6.42578125" style="199" hidden="1" customWidth="1"/>
    <col min="20" max="20" width="10" style="199" hidden="1" customWidth="1"/>
    <col min="21" max="21" width="6.42578125" style="199" hidden="1" customWidth="1"/>
    <col min="22" max="22" width="6.28515625" style="200" hidden="1" customWidth="1"/>
    <col min="23" max="23" width="17.7109375" style="201" hidden="1" customWidth="1"/>
    <col min="24" max="26" width="2.85546875" style="199" hidden="1" customWidth="1"/>
    <col min="27" max="27" width="2.5703125" style="199" hidden="1" customWidth="1"/>
    <col min="28" max="28" width="5.28515625" style="202" hidden="1" customWidth="1"/>
    <col min="29" max="29" width="7.140625" style="199" hidden="1" customWidth="1"/>
    <col min="30" max="30" width="8" style="199" hidden="1" customWidth="1"/>
    <col min="31" max="31" width="12.140625" style="199" hidden="1" customWidth="1"/>
    <col min="32" max="32" width="0" style="199" hidden="1" customWidth="1"/>
    <col min="33" max="33" width="18.85546875" style="274" customWidth="1"/>
    <col min="34" max="34" width="14.85546875" style="274" customWidth="1"/>
    <col min="35" max="255" width="9.140625" style="199"/>
    <col min="256" max="256" width="0" style="199" hidden="1" customWidth="1"/>
    <col min="257" max="257" width="17.7109375" style="199" customWidth="1"/>
    <col min="258" max="258" width="6" style="199" customWidth="1"/>
    <col min="259" max="259" width="47" style="199" customWidth="1"/>
    <col min="260" max="260" width="6.85546875" style="199" customWidth="1"/>
    <col min="261" max="261" width="29.7109375" style="199" customWidth="1"/>
    <col min="262" max="262" width="30.28515625" style="199" customWidth="1"/>
    <col min="263" max="266" width="7" style="199" customWidth="1"/>
    <col min="267" max="267" width="8.85546875" style="199" bestFit="1" customWidth="1"/>
    <col min="268" max="278" width="0" style="199" hidden="1" customWidth="1"/>
    <col min="279" max="279" width="18.140625" style="199" customWidth="1"/>
    <col min="280" max="282" width="2.85546875" style="199" customWidth="1"/>
    <col min="283" max="283" width="2.5703125" style="199" customWidth="1"/>
    <col min="284" max="284" width="5.28515625" style="199" customWidth="1"/>
    <col min="285" max="285" width="7.140625" style="199" customWidth="1"/>
    <col min="286" max="286" width="8" style="199" customWidth="1"/>
    <col min="287" max="287" width="12.140625" style="199" customWidth="1"/>
    <col min="288" max="511" width="9.140625" style="199"/>
    <col min="512" max="512" width="0" style="199" hidden="1" customWidth="1"/>
    <col min="513" max="513" width="17.7109375" style="199" customWidth="1"/>
    <col min="514" max="514" width="6" style="199" customWidth="1"/>
    <col min="515" max="515" width="47" style="199" customWidth="1"/>
    <col min="516" max="516" width="6.85546875" style="199" customWidth="1"/>
    <col min="517" max="517" width="29.7109375" style="199" customWidth="1"/>
    <col min="518" max="518" width="30.28515625" style="199" customWidth="1"/>
    <col min="519" max="522" width="7" style="199" customWidth="1"/>
    <col min="523" max="523" width="8.85546875" style="199" bestFit="1" customWidth="1"/>
    <col min="524" max="534" width="0" style="199" hidden="1" customWidth="1"/>
    <col min="535" max="535" width="18.140625" style="199" customWidth="1"/>
    <col min="536" max="538" width="2.85546875" style="199" customWidth="1"/>
    <col min="539" max="539" width="2.5703125" style="199" customWidth="1"/>
    <col min="540" max="540" width="5.28515625" style="199" customWidth="1"/>
    <col min="541" max="541" width="7.140625" style="199" customWidth="1"/>
    <col min="542" max="542" width="8" style="199" customWidth="1"/>
    <col min="543" max="543" width="12.140625" style="199" customWidth="1"/>
    <col min="544" max="767" width="9.140625" style="199"/>
    <col min="768" max="768" width="0" style="199" hidden="1" customWidth="1"/>
    <col min="769" max="769" width="17.7109375" style="199" customWidth="1"/>
    <col min="770" max="770" width="6" style="199" customWidth="1"/>
    <col min="771" max="771" width="47" style="199" customWidth="1"/>
    <col min="772" max="772" width="6.85546875" style="199" customWidth="1"/>
    <col min="773" max="773" width="29.7109375" style="199" customWidth="1"/>
    <col min="774" max="774" width="30.28515625" style="199" customWidth="1"/>
    <col min="775" max="778" width="7" style="199" customWidth="1"/>
    <col min="779" max="779" width="8.85546875" style="199" bestFit="1" customWidth="1"/>
    <col min="780" max="790" width="0" style="199" hidden="1" customWidth="1"/>
    <col min="791" max="791" width="18.140625" style="199" customWidth="1"/>
    <col min="792" max="794" width="2.85546875" style="199" customWidth="1"/>
    <col min="795" max="795" width="2.5703125" style="199" customWidth="1"/>
    <col min="796" max="796" width="5.28515625" style="199" customWidth="1"/>
    <col min="797" max="797" width="7.140625" style="199" customWidth="1"/>
    <col min="798" max="798" width="8" style="199" customWidth="1"/>
    <col min="799" max="799" width="12.140625" style="199" customWidth="1"/>
    <col min="800" max="1023" width="9.140625" style="199"/>
    <col min="1024" max="1024" width="0" style="199" hidden="1" customWidth="1"/>
    <col min="1025" max="1025" width="17.7109375" style="199" customWidth="1"/>
    <col min="1026" max="1026" width="6" style="199" customWidth="1"/>
    <col min="1027" max="1027" width="47" style="199" customWidth="1"/>
    <col min="1028" max="1028" width="6.85546875" style="199" customWidth="1"/>
    <col min="1029" max="1029" width="29.7109375" style="199" customWidth="1"/>
    <col min="1030" max="1030" width="30.28515625" style="199" customWidth="1"/>
    <col min="1031" max="1034" width="7" style="199" customWidth="1"/>
    <col min="1035" max="1035" width="8.85546875" style="199" bestFit="1" customWidth="1"/>
    <col min="1036" max="1046" width="0" style="199" hidden="1" customWidth="1"/>
    <col min="1047" max="1047" width="18.140625" style="199" customWidth="1"/>
    <col min="1048" max="1050" width="2.85546875" style="199" customWidth="1"/>
    <col min="1051" max="1051" width="2.5703125" style="199" customWidth="1"/>
    <col min="1052" max="1052" width="5.28515625" style="199" customWidth="1"/>
    <col min="1053" max="1053" width="7.140625" style="199" customWidth="1"/>
    <col min="1054" max="1054" width="8" style="199" customWidth="1"/>
    <col min="1055" max="1055" width="12.140625" style="199" customWidth="1"/>
    <col min="1056" max="1279" width="9.140625" style="199"/>
    <col min="1280" max="1280" width="0" style="199" hidden="1" customWidth="1"/>
    <col min="1281" max="1281" width="17.7109375" style="199" customWidth="1"/>
    <col min="1282" max="1282" width="6" style="199" customWidth="1"/>
    <col min="1283" max="1283" width="47" style="199" customWidth="1"/>
    <col min="1284" max="1284" width="6.85546875" style="199" customWidth="1"/>
    <col min="1285" max="1285" width="29.7109375" style="199" customWidth="1"/>
    <col min="1286" max="1286" width="30.28515625" style="199" customWidth="1"/>
    <col min="1287" max="1290" width="7" style="199" customWidth="1"/>
    <col min="1291" max="1291" width="8.85546875" style="199" bestFit="1" customWidth="1"/>
    <col min="1292" max="1302" width="0" style="199" hidden="1" customWidth="1"/>
    <col min="1303" max="1303" width="18.140625" style="199" customWidth="1"/>
    <col min="1304" max="1306" width="2.85546875" style="199" customWidth="1"/>
    <col min="1307" max="1307" width="2.5703125" style="199" customWidth="1"/>
    <col min="1308" max="1308" width="5.28515625" style="199" customWidth="1"/>
    <col min="1309" max="1309" width="7.140625" style="199" customWidth="1"/>
    <col min="1310" max="1310" width="8" style="199" customWidth="1"/>
    <col min="1311" max="1311" width="12.140625" style="199" customWidth="1"/>
    <col min="1312" max="1535" width="9.140625" style="199"/>
    <col min="1536" max="1536" width="0" style="199" hidden="1" customWidth="1"/>
    <col min="1537" max="1537" width="17.7109375" style="199" customWidth="1"/>
    <col min="1538" max="1538" width="6" style="199" customWidth="1"/>
    <col min="1539" max="1539" width="47" style="199" customWidth="1"/>
    <col min="1540" max="1540" width="6.85546875" style="199" customWidth="1"/>
    <col min="1541" max="1541" width="29.7109375" style="199" customWidth="1"/>
    <col min="1542" max="1542" width="30.28515625" style="199" customWidth="1"/>
    <col min="1543" max="1546" width="7" style="199" customWidth="1"/>
    <col min="1547" max="1547" width="8.85546875" style="199" bestFit="1" customWidth="1"/>
    <col min="1548" max="1558" width="0" style="199" hidden="1" customWidth="1"/>
    <col min="1559" max="1559" width="18.140625" style="199" customWidth="1"/>
    <col min="1560" max="1562" width="2.85546875" style="199" customWidth="1"/>
    <col min="1563" max="1563" width="2.5703125" style="199" customWidth="1"/>
    <col min="1564" max="1564" width="5.28515625" style="199" customWidth="1"/>
    <col min="1565" max="1565" width="7.140625" style="199" customWidth="1"/>
    <col min="1566" max="1566" width="8" style="199" customWidth="1"/>
    <col min="1567" max="1567" width="12.140625" style="199" customWidth="1"/>
    <col min="1568" max="1791" width="9.140625" style="199"/>
    <col min="1792" max="1792" width="0" style="199" hidden="1" customWidth="1"/>
    <col min="1793" max="1793" width="17.7109375" style="199" customWidth="1"/>
    <col min="1794" max="1794" width="6" style="199" customWidth="1"/>
    <col min="1795" max="1795" width="47" style="199" customWidth="1"/>
    <col min="1796" max="1796" width="6.85546875" style="199" customWidth="1"/>
    <col min="1797" max="1797" width="29.7109375" style="199" customWidth="1"/>
    <col min="1798" max="1798" width="30.28515625" style="199" customWidth="1"/>
    <col min="1799" max="1802" width="7" style="199" customWidth="1"/>
    <col min="1803" max="1803" width="8.85546875" style="199" bestFit="1" customWidth="1"/>
    <col min="1804" max="1814" width="0" style="199" hidden="1" customWidth="1"/>
    <col min="1815" max="1815" width="18.140625" style="199" customWidth="1"/>
    <col min="1816" max="1818" width="2.85546875" style="199" customWidth="1"/>
    <col min="1819" max="1819" width="2.5703125" style="199" customWidth="1"/>
    <col min="1820" max="1820" width="5.28515625" style="199" customWidth="1"/>
    <col min="1821" max="1821" width="7.140625" style="199" customWidth="1"/>
    <col min="1822" max="1822" width="8" style="199" customWidth="1"/>
    <col min="1823" max="1823" width="12.140625" style="199" customWidth="1"/>
    <col min="1824" max="2047" width="9.140625" style="199"/>
    <col min="2048" max="2048" width="0" style="199" hidden="1" customWidth="1"/>
    <col min="2049" max="2049" width="17.7109375" style="199" customWidth="1"/>
    <col min="2050" max="2050" width="6" style="199" customWidth="1"/>
    <col min="2051" max="2051" width="47" style="199" customWidth="1"/>
    <col min="2052" max="2052" width="6.85546875" style="199" customWidth="1"/>
    <col min="2053" max="2053" width="29.7109375" style="199" customWidth="1"/>
    <col min="2054" max="2054" width="30.28515625" style="199" customWidth="1"/>
    <col min="2055" max="2058" width="7" style="199" customWidth="1"/>
    <col min="2059" max="2059" width="8.85546875" style="199" bestFit="1" customWidth="1"/>
    <col min="2060" max="2070" width="0" style="199" hidden="1" customWidth="1"/>
    <col min="2071" max="2071" width="18.140625" style="199" customWidth="1"/>
    <col min="2072" max="2074" width="2.85546875" style="199" customWidth="1"/>
    <col min="2075" max="2075" width="2.5703125" style="199" customWidth="1"/>
    <col min="2076" max="2076" width="5.28515625" style="199" customWidth="1"/>
    <col min="2077" max="2077" width="7.140625" style="199" customWidth="1"/>
    <col min="2078" max="2078" width="8" style="199" customWidth="1"/>
    <col min="2079" max="2079" width="12.140625" style="199" customWidth="1"/>
    <col min="2080" max="2303" width="9.140625" style="199"/>
    <col min="2304" max="2304" width="0" style="199" hidden="1" customWidth="1"/>
    <col min="2305" max="2305" width="17.7109375" style="199" customWidth="1"/>
    <col min="2306" max="2306" width="6" style="199" customWidth="1"/>
    <col min="2307" max="2307" width="47" style="199" customWidth="1"/>
    <col min="2308" max="2308" width="6.85546875" style="199" customWidth="1"/>
    <col min="2309" max="2309" width="29.7109375" style="199" customWidth="1"/>
    <col min="2310" max="2310" width="30.28515625" style="199" customWidth="1"/>
    <col min="2311" max="2314" width="7" style="199" customWidth="1"/>
    <col min="2315" max="2315" width="8.85546875" style="199" bestFit="1" customWidth="1"/>
    <col min="2316" max="2326" width="0" style="199" hidden="1" customWidth="1"/>
    <col min="2327" max="2327" width="18.140625" style="199" customWidth="1"/>
    <col min="2328" max="2330" width="2.85546875" style="199" customWidth="1"/>
    <col min="2331" max="2331" width="2.5703125" style="199" customWidth="1"/>
    <col min="2332" max="2332" width="5.28515625" style="199" customWidth="1"/>
    <col min="2333" max="2333" width="7.140625" style="199" customWidth="1"/>
    <col min="2334" max="2334" width="8" style="199" customWidth="1"/>
    <col min="2335" max="2335" width="12.140625" style="199" customWidth="1"/>
    <col min="2336" max="2559" width="9.140625" style="199"/>
    <col min="2560" max="2560" width="0" style="199" hidden="1" customWidth="1"/>
    <col min="2561" max="2561" width="17.7109375" style="199" customWidth="1"/>
    <col min="2562" max="2562" width="6" style="199" customWidth="1"/>
    <col min="2563" max="2563" width="47" style="199" customWidth="1"/>
    <col min="2564" max="2564" width="6.85546875" style="199" customWidth="1"/>
    <col min="2565" max="2565" width="29.7109375" style="199" customWidth="1"/>
    <col min="2566" max="2566" width="30.28515625" style="199" customWidth="1"/>
    <col min="2567" max="2570" width="7" style="199" customWidth="1"/>
    <col min="2571" max="2571" width="8.85546875" style="199" bestFit="1" customWidth="1"/>
    <col min="2572" max="2582" width="0" style="199" hidden="1" customWidth="1"/>
    <col min="2583" max="2583" width="18.140625" style="199" customWidth="1"/>
    <col min="2584" max="2586" width="2.85546875" style="199" customWidth="1"/>
    <col min="2587" max="2587" width="2.5703125" style="199" customWidth="1"/>
    <col min="2588" max="2588" width="5.28515625" style="199" customWidth="1"/>
    <col min="2589" max="2589" width="7.140625" style="199" customWidth="1"/>
    <col min="2590" max="2590" width="8" style="199" customWidth="1"/>
    <col min="2591" max="2591" width="12.140625" style="199" customWidth="1"/>
    <col min="2592" max="2815" width="9.140625" style="199"/>
    <col min="2816" max="2816" width="0" style="199" hidden="1" customWidth="1"/>
    <col min="2817" max="2817" width="17.7109375" style="199" customWidth="1"/>
    <col min="2818" max="2818" width="6" style="199" customWidth="1"/>
    <col min="2819" max="2819" width="47" style="199" customWidth="1"/>
    <col min="2820" max="2820" width="6.85546875" style="199" customWidth="1"/>
    <col min="2821" max="2821" width="29.7109375" style="199" customWidth="1"/>
    <col min="2822" max="2822" width="30.28515625" style="199" customWidth="1"/>
    <col min="2823" max="2826" width="7" style="199" customWidth="1"/>
    <col min="2827" max="2827" width="8.85546875" style="199" bestFit="1" customWidth="1"/>
    <col min="2828" max="2838" width="0" style="199" hidden="1" customWidth="1"/>
    <col min="2839" max="2839" width="18.140625" style="199" customWidth="1"/>
    <col min="2840" max="2842" width="2.85546875" style="199" customWidth="1"/>
    <col min="2843" max="2843" width="2.5703125" style="199" customWidth="1"/>
    <col min="2844" max="2844" width="5.28515625" style="199" customWidth="1"/>
    <col min="2845" max="2845" width="7.140625" style="199" customWidth="1"/>
    <col min="2846" max="2846" width="8" style="199" customWidth="1"/>
    <col min="2847" max="2847" width="12.140625" style="199" customWidth="1"/>
    <col min="2848" max="3071" width="9.140625" style="199"/>
    <col min="3072" max="3072" width="0" style="199" hidden="1" customWidth="1"/>
    <col min="3073" max="3073" width="17.7109375" style="199" customWidth="1"/>
    <col min="3074" max="3074" width="6" style="199" customWidth="1"/>
    <col min="3075" max="3075" width="47" style="199" customWidth="1"/>
    <col min="3076" max="3076" width="6.85546875" style="199" customWidth="1"/>
    <col min="3077" max="3077" width="29.7109375" style="199" customWidth="1"/>
    <col min="3078" max="3078" width="30.28515625" style="199" customWidth="1"/>
    <col min="3079" max="3082" width="7" style="199" customWidth="1"/>
    <col min="3083" max="3083" width="8.85546875" style="199" bestFit="1" customWidth="1"/>
    <col min="3084" max="3094" width="0" style="199" hidden="1" customWidth="1"/>
    <col min="3095" max="3095" width="18.140625" style="199" customWidth="1"/>
    <col min="3096" max="3098" width="2.85546875" style="199" customWidth="1"/>
    <col min="3099" max="3099" width="2.5703125" style="199" customWidth="1"/>
    <col min="3100" max="3100" width="5.28515625" style="199" customWidth="1"/>
    <col min="3101" max="3101" width="7.140625" style="199" customWidth="1"/>
    <col min="3102" max="3102" width="8" style="199" customWidth="1"/>
    <col min="3103" max="3103" width="12.140625" style="199" customWidth="1"/>
    <col min="3104" max="3327" width="9.140625" style="199"/>
    <col min="3328" max="3328" width="0" style="199" hidden="1" customWidth="1"/>
    <col min="3329" max="3329" width="17.7109375" style="199" customWidth="1"/>
    <col min="3330" max="3330" width="6" style="199" customWidth="1"/>
    <col min="3331" max="3331" width="47" style="199" customWidth="1"/>
    <col min="3332" max="3332" width="6.85546875" style="199" customWidth="1"/>
    <col min="3333" max="3333" width="29.7109375" style="199" customWidth="1"/>
    <col min="3334" max="3334" width="30.28515625" style="199" customWidth="1"/>
    <col min="3335" max="3338" width="7" style="199" customWidth="1"/>
    <col min="3339" max="3339" width="8.85546875" style="199" bestFit="1" customWidth="1"/>
    <col min="3340" max="3350" width="0" style="199" hidden="1" customWidth="1"/>
    <col min="3351" max="3351" width="18.140625" style="199" customWidth="1"/>
    <col min="3352" max="3354" width="2.85546875" style="199" customWidth="1"/>
    <col min="3355" max="3355" width="2.5703125" style="199" customWidth="1"/>
    <col min="3356" max="3356" width="5.28515625" style="199" customWidth="1"/>
    <col min="3357" max="3357" width="7.140625" style="199" customWidth="1"/>
    <col min="3358" max="3358" width="8" style="199" customWidth="1"/>
    <col min="3359" max="3359" width="12.140625" style="199" customWidth="1"/>
    <col min="3360" max="3583" width="9.140625" style="199"/>
    <col min="3584" max="3584" width="0" style="199" hidden="1" customWidth="1"/>
    <col min="3585" max="3585" width="17.7109375" style="199" customWidth="1"/>
    <col min="3586" max="3586" width="6" style="199" customWidth="1"/>
    <col min="3587" max="3587" width="47" style="199" customWidth="1"/>
    <col min="3588" max="3588" width="6.85546875" style="199" customWidth="1"/>
    <col min="3589" max="3589" width="29.7109375" style="199" customWidth="1"/>
    <col min="3590" max="3590" width="30.28515625" style="199" customWidth="1"/>
    <col min="3591" max="3594" width="7" style="199" customWidth="1"/>
    <col min="3595" max="3595" width="8.85546875" style="199" bestFit="1" customWidth="1"/>
    <col min="3596" max="3606" width="0" style="199" hidden="1" customWidth="1"/>
    <col min="3607" max="3607" width="18.140625" style="199" customWidth="1"/>
    <col min="3608" max="3610" width="2.85546875" style="199" customWidth="1"/>
    <col min="3611" max="3611" width="2.5703125" style="199" customWidth="1"/>
    <col min="3612" max="3612" width="5.28515625" style="199" customWidth="1"/>
    <col min="3613" max="3613" width="7.140625" style="199" customWidth="1"/>
    <col min="3614" max="3614" width="8" style="199" customWidth="1"/>
    <col min="3615" max="3615" width="12.140625" style="199" customWidth="1"/>
    <col min="3616" max="3839" width="9.140625" style="199"/>
    <col min="3840" max="3840" width="0" style="199" hidden="1" customWidth="1"/>
    <col min="3841" max="3841" width="17.7109375" style="199" customWidth="1"/>
    <col min="3842" max="3842" width="6" style="199" customWidth="1"/>
    <col min="3843" max="3843" width="47" style="199" customWidth="1"/>
    <col min="3844" max="3844" width="6.85546875" style="199" customWidth="1"/>
    <col min="3845" max="3845" width="29.7109375" style="199" customWidth="1"/>
    <col min="3846" max="3846" width="30.28515625" style="199" customWidth="1"/>
    <col min="3847" max="3850" width="7" style="199" customWidth="1"/>
    <col min="3851" max="3851" width="8.85546875" style="199" bestFit="1" customWidth="1"/>
    <col min="3852" max="3862" width="0" style="199" hidden="1" customWidth="1"/>
    <col min="3863" max="3863" width="18.140625" style="199" customWidth="1"/>
    <col min="3864" max="3866" width="2.85546875" style="199" customWidth="1"/>
    <col min="3867" max="3867" width="2.5703125" style="199" customWidth="1"/>
    <col min="3868" max="3868" width="5.28515625" style="199" customWidth="1"/>
    <col min="3869" max="3869" width="7.140625" style="199" customWidth="1"/>
    <col min="3870" max="3870" width="8" style="199" customWidth="1"/>
    <col min="3871" max="3871" width="12.140625" style="199" customWidth="1"/>
    <col min="3872" max="4095" width="9.140625" style="199"/>
    <col min="4096" max="4096" width="0" style="199" hidden="1" customWidth="1"/>
    <col min="4097" max="4097" width="17.7109375" style="199" customWidth="1"/>
    <col min="4098" max="4098" width="6" style="199" customWidth="1"/>
    <col min="4099" max="4099" width="47" style="199" customWidth="1"/>
    <col min="4100" max="4100" width="6.85546875" style="199" customWidth="1"/>
    <col min="4101" max="4101" width="29.7109375" style="199" customWidth="1"/>
    <col min="4102" max="4102" width="30.28515625" style="199" customWidth="1"/>
    <col min="4103" max="4106" width="7" style="199" customWidth="1"/>
    <col min="4107" max="4107" width="8.85546875" style="199" bestFit="1" customWidth="1"/>
    <col min="4108" max="4118" width="0" style="199" hidden="1" customWidth="1"/>
    <col min="4119" max="4119" width="18.140625" style="199" customWidth="1"/>
    <col min="4120" max="4122" width="2.85546875" style="199" customWidth="1"/>
    <col min="4123" max="4123" width="2.5703125" style="199" customWidth="1"/>
    <col min="4124" max="4124" width="5.28515625" style="199" customWidth="1"/>
    <col min="4125" max="4125" width="7.140625" style="199" customWidth="1"/>
    <col min="4126" max="4126" width="8" style="199" customWidth="1"/>
    <col min="4127" max="4127" width="12.140625" style="199" customWidth="1"/>
    <col min="4128" max="4351" width="9.140625" style="199"/>
    <col min="4352" max="4352" width="0" style="199" hidden="1" customWidth="1"/>
    <col min="4353" max="4353" width="17.7109375" style="199" customWidth="1"/>
    <col min="4354" max="4354" width="6" style="199" customWidth="1"/>
    <col min="4355" max="4355" width="47" style="199" customWidth="1"/>
    <col min="4356" max="4356" width="6.85546875" style="199" customWidth="1"/>
    <col min="4357" max="4357" width="29.7109375" style="199" customWidth="1"/>
    <col min="4358" max="4358" width="30.28515625" style="199" customWidth="1"/>
    <col min="4359" max="4362" width="7" style="199" customWidth="1"/>
    <col min="4363" max="4363" width="8.85546875" style="199" bestFit="1" customWidth="1"/>
    <col min="4364" max="4374" width="0" style="199" hidden="1" customWidth="1"/>
    <col min="4375" max="4375" width="18.140625" style="199" customWidth="1"/>
    <col min="4376" max="4378" width="2.85546875" style="199" customWidth="1"/>
    <col min="4379" max="4379" width="2.5703125" style="199" customWidth="1"/>
    <col min="4380" max="4380" width="5.28515625" style="199" customWidth="1"/>
    <col min="4381" max="4381" width="7.140625" style="199" customWidth="1"/>
    <col min="4382" max="4382" width="8" style="199" customWidth="1"/>
    <col min="4383" max="4383" width="12.140625" style="199" customWidth="1"/>
    <col min="4384" max="4607" width="9.140625" style="199"/>
    <col min="4608" max="4608" width="0" style="199" hidden="1" customWidth="1"/>
    <col min="4609" max="4609" width="17.7109375" style="199" customWidth="1"/>
    <col min="4610" max="4610" width="6" style="199" customWidth="1"/>
    <col min="4611" max="4611" width="47" style="199" customWidth="1"/>
    <col min="4612" max="4612" width="6.85546875" style="199" customWidth="1"/>
    <col min="4613" max="4613" width="29.7109375" style="199" customWidth="1"/>
    <col min="4614" max="4614" width="30.28515625" style="199" customWidth="1"/>
    <col min="4615" max="4618" width="7" style="199" customWidth="1"/>
    <col min="4619" max="4619" width="8.85546875" style="199" bestFit="1" customWidth="1"/>
    <col min="4620" max="4630" width="0" style="199" hidden="1" customWidth="1"/>
    <col min="4631" max="4631" width="18.140625" style="199" customWidth="1"/>
    <col min="4632" max="4634" width="2.85546875" style="199" customWidth="1"/>
    <col min="4635" max="4635" width="2.5703125" style="199" customWidth="1"/>
    <col min="4636" max="4636" width="5.28515625" style="199" customWidth="1"/>
    <col min="4637" max="4637" width="7.140625" style="199" customWidth="1"/>
    <col min="4638" max="4638" width="8" style="199" customWidth="1"/>
    <col min="4639" max="4639" width="12.140625" style="199" customWidth="1"/>
    <col min="4640" max="4863" width="9.140625" style="199"/>
    <col min="4864" max="4864" width="0" style="199" hidden="1" customWidth="1"/>
    <col min="4865" max="4865" width="17.7109375" style="199" customWidth="1"/>
    <col min="4866" max="4866" width="6" style="199" customWidth="1"/>
    <col min="4867" max="4867" width="47" style="199" customWidth="1"/>
    <col min="4868" max="4868" width="6.85546875" style="199" customWidth="1"/>
    <col min="4869" max="4869" width="29.7109375" style="199" customWidth="1"/>
    <col min="4870" max="4870" width="30.28515625" style="199" customWidth="1"/>
    <col min="4871" max="4874" width="7" style="199" customWidth="1"/>
    <col min="4875" max="4875" width="8.85546875" style="199" bestFit="1" customWidth="1"/>
    <col min="4876" max="4886" width="0" style="199" hidden="1" customWidth="1"/>
    <col min="4887" max="4887" width="18.140625" style="199" customWidth="1"/>
    <col min="4888" max="4890" width="2.85546875" style="199" customWidth="1"/>
    <col min="4891" max="4891" width="2.5703125" style="199" customWidth="1"/>
    <col min="4892" max="4892" width="5.28515625" style="199" customWidth="1"/>
    <col min="4893" max="4893" width="7.140625" style="199" customWidth="1"/>
    <col min="4894" max="4894" width="8" style="199" customWidth="1"/>
    <col min="4895" max="4895" width="12.140625" style="199" customWidth="1"/>
    <col min="4896" max="5119" width="9.140625" style="199"/>
    <col min="5120" max="5120" width="0" style="199" hidden="1" customWidth="1"/>
    <col min="5121" max="5121" width="17.7109375" style="199" customWidth="1"/>
    <col min="5122" max="5122" width="6" style="199" customWidth="1"/>
    <col min="5123" max="5123" width="47" style="199" customWidth="1"/>
    <col min="5124" max="5124" width="6.85546875" style="199" customWidth="1"/>
    <col min="5125" max="5125" width="29.7109375" style="199" customWidth="1"/>
    <col min="5126" max="5126" width="30.28515625" style="199" customWidth="1"/>
    <col min="5127" max="5130" width="7" style="199" customWidth="1"/>
    <col min="5131" max="5131" width="8.85546875" style="199" bestFit="1" customWidth="1"/>
    <col min="5132" max="5142" width="0" style="199" hidden="1" customWidth="1"/>
    <col min="5143" max="5143" width="18.140625" style="199" customWidth="1"/>
    <col min="5144" max="5146" width="2.85546875" style="199" customWidth="1"/>
    <col min="5147" max="5147" width="2.5703125" style="199" customWidth="1"/>
    <col min="5148" max="5148" width="5.28515625" style="199" customWidth="1"/>
    <col min="5149" max="5149" width="7.140625" style="199" customWidth="1"/>
    <col min="5150" max="5150" width="8" style="199" customWidth="1"/>
    <col min="5151" max="5151" width="12.140625" style="199" customWidth="1"/>
    <col min="5152" max="5375" width="9.140625" style="199"/>
    <col min="5376" max="5376" width="0" style="199" hidden="1" customWidth="1"/>
    <col min="5377" max="5377" width="17.7109375" style="199" customWidth="1"/>
    <col min="5378" max="5378" width="6" style="199" customWidth="1"/>
    <col min="5379" max="5379" width="47" style="199" customWidth="1"/>
    <col min="5380" max="5380" width="6.85546875" style="199" customWidth="1"/>
    <col min="5381" max="5381" width="29.7109375" style="199" customWidth="1"/>
    <col min="5382" max="5382" width="30.28515625" style="199" customWidth="1"/>
    <col min="5383" max="5386" width="7" style="199" customWidth="1"/>
    <col min="5387" max="5387" width="8.85546875" style="199" bestFit="1" customWidth="1"/>
    <col min="5388" max="5398" width="0" style="199" hidden="1" customWidth="1"/>
    <col min="5399" max="5399" width="18.140625" style="199" customWidth="1"/>
    <col min="5400" max="5402" width="2.85546875" style="199" customWidth="1"/>
    <col min="5403" max="5403" width="2.5703125" style="199" customWidth="1"/>
    <col min="5404" max="5404" width="5.28515625" style="199" customWidth="1"/>
    <col min="5405" max="5405" width="7.140625" style="199" customWidth="1"/>
    <col min="5406" max="5406" width="8" style="199" customWidth="1"/>
    <col min="5407" max="5407" width="12.140625" style="199" customWidth="1"/>
    <col min="5408" max="5631" width="9.140625" style="199"/>
    <col min="5632" max="5632" width="0" style="199" hidden="1" customWidth="1"/>
    <col min="5633" max="5633" width="17.7109375" style="199" customWidth="1"/>
    <col min="5634" max="5634" width="6" style="199" customWidth="1"/>
    <col min="5635" max="5635" width="47" style="199" customWidth="1"/>
    <col min="5636" max="5636" width="6.85546875" style="199" customWidth="1"/>
    <col min="5637" max="5637" width="29.7109375" style="199" customWidth="1"/>
    <col min="5638" max="5638" width="30.28515625" style="199" customWidth="1"/>
    <col min="5639" max="5642" width="7" style="199" customWidth="1"/>
    <col min="5643" max="5643" width="8.85546875" style="199" bestFit="1" customWidth="1"/>
    <col min="5644" max="5654" width="0" style="199" hidden="1" customWidth="1"/>
    <col min="5655" max="5655" width="18.140625" style="199" customWidth="1"/>
    <col min="5656" max="5658" width="2.85546875" style="199" customWidth="1"/>
    <col min="5659" max="5659" width="2.5703125" style="199" customWidth="1"/>
    <col min="5660" max="5660" width="5.28515625" style="199" customWidth="1"/>
    <col min="5661" max="5661" width="7.140625" style="199" customWidth="1"/>
    <col min="5662" max="5662" width="8" style="199" customWidth="1"/>
    <col min="5663" max="5663" width="12.140625" style="199" customWidth="1"/>
    <col min="5664" max="5887" width="9.140625" style="199"/>
    <col min="5888" max="5888" width="0" style="199" hidden="1" customWidth="1"/>
    <col min="5889" max="5889" width="17.7109375" style="199" customWidth="1"/>
    <col min="5890" max="5890" width="6" style="199" customWidth="1"/>
    <col min="5891" max="5891" width="47" style="199" customWidth="1"/>
    <col min="5892" max="5892" width="6.85546875" style="199" customWidth="1"/>
    <col min="5893" max="5893" width="29.7109375" style="199" customWidth="1"/>
    <col min="5894" max="5894" width="30.28515625" style="199" customWidth="1"/>
    <col min="5895" max="5898" width="7" style="199" customWidth="1"/>
    <col min="5899" max="5899" width="8.85546875" style="199" bestFit="1" customWidth="1"/>
    <col min="5900" max="5910" width="0" style="199" hidden="1" customWidth="1"/>
    <col min="5911" max="5911" width="18.140625" style="199" customWidth="1"/>
    <col min="5912" max="5914" width="2.85546875" style="199" customWidth="1"/>
    <col min="5915" max="5915" width="2.5703125" style="199" customWidth="1"/>
    <col min="5916" max="5916" width="5.28515625" style="199" customWidth="1"/>
    <col min="5917" max="5917" width="7.140625" style="199" customWidth="1"/>
    <col min="5918" max="5918" width="8" style="199" customWidth="1"/>
    <col min="5919" max="5919" width="12.140625" style="199" customWidth="1"/>
    <col min="5920" max="6143" width="9.140625" style="199"/>
    <col min="6144" max="6144" width="0" style="199" hidden="1" customWidth="1"/>
    <col min="6145" max="6145" width="17.7109375" style="199" customWidth="1"/>
    <col min="6146" max="6146" width="6" style="199" customWidth="1"/>
    <col min="6147" max="6147" width="47" style="199" customWidth="1"/>
    <col min="6148" max="6148" width="6.85546875" style="199" customWidth="1"/>
    <col min="6149" max="6149" width="29.7109375" style="199" customWidth="1"/>
    <col min="6150" max="6150" width="30.28515625" style="199" customWidth="1"/>
    <col min="6151" max="6154" width="7" style="199" customWidth="1"/>
    <col min="6155" max="6155" width="8.85546875" style="199" bestFit="1" customWidth="1"/>
    <col min="6156" max="6166" width="0" style="199" hidden="1" customWidth="1"/>
    <col min="6167" max="6167" width="18.140625" style="199" customWidth="1"/>
    <col min="6168" max="6170" width="2.85546875" style="199" customWidth="1"/>
    <col min="6171" max="6171" width="2.5703125" style="199" customWidth="1"/>
    <col min="6172" max="6172" width="5.28515625" style="199" customWidth="1"/>
    <col min="6173" max="6173" width="7.140625" style="199" customWidth="1"/>
    <col min="6174" max="6174" width="8" style="199" customWidth="1"/>
    <col min="6175" max="6175" width="12.140625" style="199" customWidth="1"/>
    <col min="6176" max="6399" width="9.140625" style="199"/>
    <col min="6400" max="6400" width="0" style="199" hidden="1" customWidth="1"/>
    <col min="6401" max="6401" width="17.7109375" style="199" customWidth="1"/>
    <col min="6402" max="6402" width="6" style="199" customWidth="1"/>
    <col min="6403" max="6403" width="47" style="199" customWidth="1"/>
    <col min="6404" max="6404" width="6.85546875" style="199" customWidth="1"/>
    <col min="6405" max="6405" width="29.7109375" style="199" customWidth="1"/>
    <col min="6406" max="6406" width="30.28515625" style="199" customWidth="1"/>
    <col min="6407" max="6410" width="7" style="199" customWidth="1"/>
    <col min="6411" max="6411" width="8.85546875" style="199" bestFit="1" customWidth="1"/>
    <col min="6412" max="6422" width="0" style="199" hidden="1" customWidth="1"/>
    <col min="6423" max="6423" width="18.140625" style="199" customWidth="1"/>
    <col min="6424" max="6426" width="2.85546875" style="199" customWidth="1"/>
    <col min="6427" max="6427" width="2.5703125" style="199" customWidth="1"/>
    <col min="6428" max="6428" width="5.28515625" style="199" customWidth="1"/>
    <col min="6429" max="6429" width="7.140625" style="199" customWidth="1"/>
    <col min="6430" max="6430" width="8" style="199" customWidth="1"/>
    <col min="6431" max="6431" width="12.140625" style="199" customWidth="1"/>
    <col min="6432" max="6655" width="9.140625" style="199"/>
    <col min="6656" max="6656" width="0" style="199" hidden="1" customWidth="1"/>
    <col min="6657" max="6657" width="17.7109375" style="199" customWidth="1"/>
    <col min="6658" max="6658" width="6" style="199" customWidth="1"/>
    <col min="6659" max="6659" width="47" style="199" customWidth="1"/>
    <col min="6660" max="6660" width="6.85546875" style="199" customWidth="1"/>
    <col min="6661" max="6661" width="29.7109375" style="199" customWidth="1"/>
    <col min="6662" max="6662" width="30.28515625" style="199" customWidth="1"/>
    <col min="6663" max="6666" width="7" style="199" customWidth="1"/>
    <col min="6667" max="6667" width="8.85546875" style="199" bestFit="1" customWidth="1"/>
    <col min="6668" max="6678" width="0" style="199" hidden="1" customWidth="1"/>
    <col min="6679" max="6679" width="18.140625" style="199" customWidth="1"/>
    <col min="6680" max="6682" width="2.85546875" style="199" customWidth="1"/>
    <col min="6683" max="6683" width="2.5703125" style="199" customWidth="1"/>
    <col min="6684" max="6684" width="5.28515625" style="199" customWidth="1"/>
    <col min="6685" max="6685" width="7.140625" style="199" customWidth="1"/>
    <col min="6686" max="6686" width="8" style="199" customWidth="1"/>
    <col min="6687" max="6687" width="12.140625" style="199" customWidth="1"/>
    <col min="6688" max="6911" width="9.140625" style="199"/>
    <col min="6912" max="6912" width="0" style="199" hidden="1" customWidth="1"/>
    <col min="6913" max="6913" width="17.7109375" style="199" customWidth="1"/>
    <col min="6914" max="6914" width="6" style="199" customWidth="1"/>
    <col min="6915" max="6915" width="47" style="199" customWidth="1"/>
    <col min="6916" max="6916" width="6.85546875" style="199" customWidth="1"/>
    <col min="6917" max="6917" width="29.7109375" style="199" customWidth="1"/>
    <col min="6918" max="6918" width="30.28515625" style="199" customWidth="1"/>
    <col min="6919" max="6922" width="7" style="199" customWidth="1"/>
    <col min="6923" max="6923" width="8.85546875" style="199" bestFit="1" customWidth="1"/>
    <col min="6924" max="6934" width="0" style="199" hidden="1" customWidth="1"/>
    <col min="6935" max="6935" width="18.140625" style="199" customWidth="1"/>
    <col min="6936" max="6938" width="2.85546875" style="199" customWidth="1"/>
    <col min="6939" max="6939" width="2.5703125" style="199" customWidth="1"/>
    <col min="6940" max="6940" width="5.28515625" style="199" customWidth="1"/>
    <col min="6941" max="6941" width="7.140625" style="199" customWidth="1"/>
    <col min="6942" max="6942" width="8" style="199" customWidth="1"/>
    <col min="6943" max="6943" width="12.140625" style="199" customWidth="1"/>
    <col min="6944" max="7167" width="9.140625" style="199"/>
    <col min="7168" max="7168" width="0" style="199" hidden="1" customWidth="1"/>
    <col min="7169" max="7169" width="17.7109375" style="199" customWidth="1"/>
    <col min="7170" max="7170" width="6" style="199" customWidth="1"/>
    <col min="7171" max="7171" width="47" style="199" customWidth="1"/>
    <col min="7172" max="7172" width="6.85546875" style="199" customWidth="1"/>
    <col min="7173" max="7173" width="29.7109375" style="199" customWidth="1"/>
    <col min="7174" max="7174" width="30.28515625" style="199" customWidth="1"/>
    <col min="7175" max="7178" width="7" style="199" customWidth="1"/>
    <col min="7179" max="7179" width="8.85546875" style="199" bestFit="1" customWidth="1"/>
    <col min="7180" max="7190" width="0" style="199" hidden="1" customWidth="1"/>
    <col min="7191" max="7191" width="18.140625" style="199" customWidth="1"/>
    <col min="7192" max="7194" width="2.85546875" style="199" customWidth="1"/>
    <col min="7195" max="7195" width="2.5703125" style="199" customWidth="1"/>
    <col min="7196" max="7196" width="5.28515625" style="199" customWidth="1"/>
    <col min="7197" max="7197" width="7.140625" style="199" customWidth="1"/>
    <col min="7198" max="7198" width="8" style="199" customWidth="1"/>
    <col min="7199" max="7199" width="12.140625" style="199" customWidth="1"/>
    <col min="7200" max="7423" width="9.140625" style="199"/>
    <col min="7424" max="7424" width="0" style="199" hidden="1" customWidth="1"/>
    <col min="7425" max="7425" width="17.7109375" style="199" customWidth="1"/>
    <col min="7426" max="7426" width="6" style="199" customWidth="1"/>
    <col min="7427" max="7427" width="47" style="199" customWidth="1"/>
    <col min="7428" max="7428" width="6.85546875" style="199" customWidth="1"/>
    <col min="7429" max="7429" width="29.7109375" style="199" customWidth="1"/>
    <col min="7430" max="7430" width="30.28515625" style="199" customWidth="1"/>
    <col min="7431" max="7434" width="7" style="199" customWidth="1"/>
    <col min="7435" max="7435" width="8.85546875" style="199" bestFit="1" customWidth="1"/>
    <col min="7436" max="7446" width="0" style="199" hidden="1" customWidth="1"/>
    <col min="7447" max="7447" width="18.140625" style="199" customWidth="1"/>
    <col min="7448" max="7450" width="2.85546875" style="199" customWidth="1"/>
    <col min="7451" max="7451" width="2.5703125" style="199" customWidth="1"/>
    <col min="7452" max="7452" width="5.28515625" style="199" customWidth="1"/>
    <col min="7453" max="7453" width="7.140625" style="199" customWidth="1"/>
    <col min="7454" max="7454" width="8" style="199" customWidth="1"/>
    <col min="7455" max="7455" width="12.140625" style="199" customWidth="1"/>
    <col min="7456" max="7679" width="9.140625" style="199"/>
    <col min="7680" max="7680" width="0" style="199" hidden="1" customWidth="1"/>
    <col min="7681" max="7681" width="17.7109375" style="199" customWidth="1"/>
    <col min="7682" max="7682" width="6" style="199" customWidth="1"/>
    <col min="7683" max="7683" width="47" style="199" customWidth="1"/>
    <col min="7684" max="7684" width="6.85546875" style="199" customWidth="1"/>
    <col min="7685" max="7685" width="29.7109375" style="199" customWidth="1"/>
    <col min="7686" max="7686" width="30.28515625" style="199" customWidth="1"/>
    <col min="7687" max="7690" width="7" style="199" customWidth="1"/>
    <col min="7691" max="7691" width="8.85546875" style="199" bestFit="1" customWidth="1"/>
    <col min="7692" max="7702" width="0" style="199" hidden="1" customWidth="1"/>
    <col min="7703" max="7703" width="18.140625" style="199" customWidth="1"/>
    <col min="7704" max="7706" width="2.85546875" style="199" customWidth="1"/>
    <col min="7707" max="7707" width="2.5703125" style="199" customWidth="1"/>
    <col min="7708" max="7708" width="5.28515625" style="199" customWidth="1"/>
    <col min="7709" max="7709" width="7.140625" style="199" customWidth="1"/>
    <col min="7710" max="7710" width="8" style="199" customWidth="1"/>
    <col min="7711" max="7711" width="12.140625" style="199" customWidth="1"/>
    <col min="7712" max="7935" width="9.140625" style="199"/>
    <col min="7936" max="7936" width="0" style="199" hidden="1" customWidth="1"/>
    <col min="7937" max="7937" width="17.7109375" style="199" customWidth="1"/>
    <col min="7938" max="7938" width="6" style="199" customWidth="1"/>
    <col min="7939" max="7939" width="47" style="199" customWidth="1"/>
    <col min="7940" max="7940" width="6.85546875" style="199" customWidth="1"/>
    <col min="7941" max="7941" width="29.7109375" style="199" customWidth="1"/>
    <col min="7942" max="7942" width="30.28515625" style="199" customWidth="1"/>
    <col min="7943" max="7946" width="7" style="199" customWidth="1"/>
    <col min="7947" max="7947" width="8.85546875" style="199" bestFit="1" customWidth="1"/>
    <col min="7948" max="7958" width="0" style="199" hidden="1" customWidth="1"/>
    <col min="7959" max="7959" width="18.140625" style="199" customWidth="1"/>
    <col min="7960" max="7962" width="2.85546875" style="199" customWidth="1"/>
    <col min="7963" max="7963" width="2.5703125" style="199" customWidth="1"/>
    <col min="7964" max="7964" width="5.28515625" style="199" customWidth="1"/>
    <col min="7965" max="7965" width="7.140625" style="199" customWidth="1"/>
    <col min="7966" max="7966" width="8" style="199" customWidth="1"/>
    <col min="7967" max="7967" width="12.140625" style="199" customWidth="1"/>
    <col min="7968" max="8191" width="9.140625" style="199"/>
    <col min="8192" max="8192" width="0" style="199" hidden="1" customWidth="1"/>
    <col min="8193" max="8193" width="17.7109375" style="199" customWidth="1"/>
    <col min="8194" max="8194" width="6" style="199" customWidth="1"/>
    <col min="8195" max="8195" width="47" style="199" customWidth="1"/>
    <col min="8196" max="8196" width="6.85546875" style="199" customWidth="1"/>
    <col min="8197" max="8197" width="29.7109375" style="199" customWidth="1"/>
    <col min="8198" max="8198" width="30.28515625" style="199" customWidth="1"/>
    <col min="8199" max="8202" width="7" style="199" customWidth="1"/>
    <col min="8203" max="8203" width="8.85546875" style="199" bestFit="1" customWidth="1"/>
    <col min="8204" max="8214" width="0" style="199" hidden="1" customWidth="1"/>
    <col min="8215" max="8215" width="18.140625" style="199" customWidth="1"/>
    <col min="8216" max="8218" width="2.85546875" style="199" customWidth="1"/>
    <col min="8219" max="8219" width="2.5703125" style="199" customWidth="1"/>
    <col min="8220" max="8220" width="5.28515625" style="199" customWidth="1"/>
    <col min="8221" max="8221" width="7.140625" style="199" customWidth="1"/>
    <col min="8222" max="8222" width="8" style="199" customWidth="1"/>
    <col min="8223" max="8223" width="12.140625" style="199" customWidth="1"/>
    <col min="8224" max="8447" width="9.140625" style="199"/>
    <col min="8448" max="8448" width="0" style="199" hidden="1" customWidth="1"/>
    <col min="8449" max="8449" width="17.7109375" style="199" customWidth="1"/>
    <col min="8450" max="8450" width="6" style="199" customWidth="1"/>
    <col min="8451" max="8451" width="47" style="199" customWidth="1"/>
    <col min="8452" max="8452" width="6.85546875" style="199" customWidth="1"/>
    <col min="8453" max="8453" width="29.7109375" style="199" customWidth="1"/>
    <col min="8454" max="8454" width="30.28515625" style="199" customWidth="1"/>
    <col min="8455" max="8458" width="7" style="199" customWidth="1"/>
    <col min="8459" max="8459" width="8.85546875" style="199" bestFit="1" customWidth="1"/>
    <col min="8460" max="8470" width="0" style="199" hidden="1" customWidth="1"/>
    <col min="8471" max="8471" width="18.140625" style="199" customWidth="1"/>
    <col min="8472" max="8474" width="2.85546875" style="199" customWidth="1"/>
    <col min="8475" max="8475" width="2.5703125" style="199" customWidth="1"/>
    <col min="8476" max="8476" width="5.28515625" style="199" customWidth="1"/>
    <col min="8477" max="8477" width="7.140625" style="199" customWidth="1"/>
    <col min="8478" max="8478" width="8" style="199" customWidth="1"/>
    <col min="8479" max="8479" width="12.140625" style="199" customWidth="1"/>
    <col min="8480" max="8703" width="9.140625" style="199"/>
    <col min="8704" max="8704" width="0" style="199" hidden="1" customWidth="1"/>
    <col min="8705" max="8705" width="17.7109375" style="199" customWidth="1"/>
    <col min="8706" max="8706" width="6" style="199" customWidth="1"/>
    <col min="8707" max="8707" width="47" style="199" customWidth="1"/>
    <col min="8708" max="8708" width="6.85546875" style="199" customWidth="1"/>
    <col min="8709" max="8709" width="29.7109375" style="199" customWidth="1"/>
    <col min="8710" max="8710" width="30.28515625" style="199" customWidth="1"/>
    <col min="8711" max="8714" width="7" style="199" customWidth="1"/>
    <col min="8715" max="8715" width="8.85546875" style="199" bestFit="1" customWidth="1"/>
    <col min="8716" max="8726" width="0" style="199" hidden="1" customWidth="1"/>
    <col min="8727" max="8727" width="18.140625" style="199" customWidth="1"/>
    <col min="8728" max="8730" width="2.85546875" style="199" customWidth="1"/>
    <col min="8731" max="8731" width="2.5703125" style="199" customWidth="1"/>
    <col min="8732" max="8732" width="5.28515625" style="199" customWidth="1"/>
    <col min="8733" max="8733" width="7.140625" style="199" customWidth="1"/>
    <col min="8734" max="8734" width="8" style="199" customWidth="1"/>
    <col min="8735" max="8735" width="12.140625" style="199" customWidth="1"/>
    <col min="8736" max="8959" width="9.140625" style="199"/>
    <col min="8960" max="8960" width="0" style="199" hidden="1" customWidth="1"/>
    <col min="8961" max="8961" width="17.7109375" style="199" customWidth="1"/>
    <col min="8962" max="8962" width="6" style="199" customWidth="1"/>
    <col min="8963" max="8963" width="47" style="199" customWidth="1"/>
    <col min="8964" max="8964" width="6.85546875" style="199" customWidth="1"/>
    <col min="8965" max="8965" width="29.7109375" style="199" customWidth="1"/>
    <col min="8966" max="8966" width="30.28515625" style="199" customWidth="1"/>
    <col min="8967" max="8970" width="7" style="199" customWidth="1"/>
    <col min="8971" max="8971" width="8.85546875" style="199" bestFit="1" customWidth="1"/>
    <col min="8972" max="8982" width="0" style="199" hidden="1" customWidth="1"/>
    <col min="8983" max="8983" width="18.140625" style="199" customWidth="1"/>
    <col min="8984" max="8986" width="2.85546875" style="199" customWidth="1"/>
    <col min="8987" max="8987" width="2.5703125" style="199" customWidth="1"/>
    <col min="8988" max="8988" width="5.28515625" style="199" customWidth="1"/>
    <col min="8989" max="8989" width="7.140625" style="199" customWidth="1"/>
    <col min="8990" max="8990" width="8" style="199" customWidth="1"/>
    <col min="8991" max="8991" width="12.140625" style="199" customWidth="1"/>
    <col min="8992" max="9215" width="9.140625" style="199"/>
    <col min="9216" max="9216" width="0" style="199" hidden="1" customWidth="1"/>
    <col min="9217" max="9217" width="17.7109375" style="199" customWidth="1"/>
    <col min="9218" max="9218" width="6" style="199" customWidth="1"/>
    <col min="9219" max="9219" width="47" style="199" customWidth="1"/>
    <col min="9220" max="9220" width="6.85546875" style="199" customWidth="1"/>
    <col min="9221" max="9221" width="29.7109375" style="199" customWidth="1"/>
    <col min="9222" max="9222" width="30.28515625" style="199" customWidth="1"/>
    <col min="9223" max="9226" width="7" style="199" customWidth="1"/>
    <col min="9227" max="9227" width="8.85546875" style="199" bestFit="1" customWidth="1"/>
    <col min="9228" max="9238" width="0" style="199" hidden="1" customWidth="1"/>
    <col min="9239" max="9239" width="18.140625" style="199" customWidth="1"/>
    <col min="9240" max="9242" width="2.85546875" style="199" customWidth="1"/>
    <col min="9243" max="9243" width="2.5703125" style="199" customWidth="1"/>
    <col min="9244" max="9244" width="5.28515625" style="199" customWidth="1"/>
    <col min="9245" max="9245" width="7.140625" style="199" customWidth="1"/>
    <col min="9246" max="9246" width="8" style="199" customWidth="1"/>
    <col min="9247" max="9247" width="12.140625" style="199" customWidth="1"/>
    <col min="9248" max="9471" width="9.140625" style="199"/>
    <col min="9472" max="9472" width="0" style="199" hidden="1" customWidth="1"/>
    <col min="9473" max="9473" width="17.7109375" style="199" customWidth="1"/>
    <col min="9474" max="9474" width="6" style="199" customWidth="1"/>
    <col min="9475" max="9475" width="47" style="199" customWidth="1"/>
    <col min="9476" max="9476" width="6.85546875" style="199" customWidth="1"/>
    <col min="9477" max="9477" width="29.7109375" style="199" customWidth="1"/>
    <col min="9478" max="9478" width="30.28515625" style="199" customWidth="1"/>
    <col min="9479" max="9482" width="7" style="199" customWidth="1"/>
    <col min="9483" max="9483" width="8.85546875" style="199" bestFit="1" customWidth="1"/>
    <col min="9484" max="9494" width="0" style="199" hidden="1" customWidth="1"/>
    <col min="9495" max="9495" width="18.140625" style="199" customWidth="1"/>
    <col min="9496" max="9498" width="2.85546875" style="199" customWidth="1"/>
    <col min="9499" max="9499" width="2.5703125" style="199" customWidth="1"/>
    <col min="9500" max="9500" width="5.28515625" style="199" customWidth="1"/>
    <col min="9501" max="9501" width="7.140625" style="199" customWidth="1"/>
    <col min="9502" max="9502" width="8" style="199" customWidth="1"/>
    <col min="9503" max="9503" width="12.140625" style="199" customWidth="1"/>
    <col min="9504" max="9727" width="9.140625" style="199"/>
    <col min="9728" max="9728" width="0" style="199" hidden="1" customWidth="1"/>
    <col min="9729" max="9729" width="17.7109375" style="199" customWidth="1"/>
    <col min="9730" max="9730" width="6" style="199" customWidth="1"/>
    <col min="9731" max="9731" width="47" style="199" customWidth="1"/>
    <col min="9732" max="9732" width="6.85546875" style="199" customWidth="1"/>
    <col min="9733" max="9733" width="29.7109375" style="199" customWidth="1"/>
    <col min="9734" max="9734" width="30.28515625" style="199" customWidth="1"/>
    <col min="9735" max="9738" width="7" style="199" customWidth="1"/>
    <col min="9739" max="9739" width="8.85546875" style="199" bestFit="1" customWidth="1"/>
    <col min="9740" max="9750" width="0" style="199" hidden="1" customWidth="1"/>
    <col min="9751" max="9751" width="18.140625" style="199" customWidth="1"/>
    <col min="9752" max="9754" width="2.85546875" style="199" customWidth="1"/>
    <col min="9755" max="9755" width="2.5703125" style="199" customWidth="1"/>
    <col min="9756" max="9756" width="5.28515625" style="199" customWidth="1"/>
    <col min="9757" max="9757" width="7.140625" style="199" customWidth="1"/>
    <col min="9758" max="9758" width="8" style="199" customWidth="1"/>
    <col min="9759" max="9759" width="12.140625" style="199" customWidth="1"/>
    <col min="9760" max="9983" width="9.140625" style="199"/>
    <col min="9984" max="9984" width="0" style="199" hidden="1" customWidth="1"/>
    <col min="9985" max="9985" width="17.7109375" style="199" customWidth="1"/>
    <col min="9986" max="9986" width="6" style="199" customWidth="1"/>
    <col min="9987" max="9987" width="47" style="199" customWidth="1"/>
    <col min="9988" max="9988" width="6.85546875" style="199" customWidth="1"/>
    <col min="9989" max="9989" width="29.7109375" style="199" customWidth="1"/>
    <col min="9990" max="9990" width="30.28515625" style="199" customWidth="1"/>
    <col min="9991" max="9994" width="7" style="199" customWidth="1"/>
    <col min="9995" max="9995" width="8.85546875" style="199" bestFit="1" customWidth="1"/>
    <col min="9996" max="10006" width="0" style="199" hidden="1" customWidth="1"/>
    <col min="10007" max="10007" width="18.140625" style="199" customWidth="1"/>
    <col min="10008" max="10010" width="2.85546875" style="199" customWidth="1"/>
    <col min="10011" max="10011" width="2.5703125" style="199" customWidth="1"/>
    <col min="10012" max="10012" width="5.28515625" style="199" customWidth="1"/>
    <col min="10013" max="10013" width="7.140625" style="199" customWidth="1"/>
    <col min="10014" max="10014" width="8" style="199" customWidth="1"/>
    <col min="10015" max="10015" width="12.140625" style="199" customWidth="1"/>
    <col min="10016" max="10239" width="9.140625" style="199"/>
    <col min="10240" max="10240" width="0" style="199" hidden="1" customWidth="1"/>
    <col min="10241" max="10241" width="17.7109375" style="199" customWidth="1"/>
    <col min="10242" max="10242" width="6" style="199" customWidth="1"/>
    <col min="10243" max="10243" width="47" style="199" customWidth="1"/>
    <col min="10244" max="10244" width="6.85546875" style="199" customWidth="1"/>
    <col min="10245" max="10245" width="29.7109375" style="199" customWidth="1"/>
    <col min="10246" max="10246" width="30.28515625" style="199" customWidth="1"/>
    <col min="10247" max="10250" width="7" style="199" customWidth="1"/>
    <col min="10251" max="10251" width="8.85546875" style="199" bestFit="1" customWidth="1"/>
    <col min="10252" max="10262" width="0" style="199" hidden="1" customWidth="1"/>
    <col min="10263" max="10263" width="18.140625" style="199" customWidth="1"/>
    <col min="10264" max="10266" width="2.85546875" style="199" customWidth="1"/>
    <col min="10267" max="10267" width="2.5703125" style="199" customWidth="1"/>
    <col min="10268" max="10268" width="5.28515625" style="199" customWidth="1"/>
    <col min="10269" max="10269" width="7.140625" style="199" customWidth="1"/>
    <col min="10270" max="10270" width="8" style="199" customWidth="1"/>
    <col min="10271" max="10271" width="12.140625" style="199" customWidth="1"/>
    <col min="10272" max="10495" width="9.140625" style="199"/>
    <col min="10496" max="10496" width="0" style="199" hidden="1" customWidth="1"/>
    <col min="10497" max="10497" width="17.7109375" style="199" customWidth="1"/>
    <col min="10498" max="10498" width="6" style="199" customWidth="1"/>
    <col min="10499" max="10499" width="47" style="199" customWidth="1"/>
    <col min="10500" max="10500" width="6.85546875" style="199" customWidth="1"/>
    <col min="10501" max="10501" width="29.7109375" style="199" customWidth="1"/>
    <col min="10502" max="10502" width="30.28515625" style="199" customWidth="1"/>
    <col min="10503" max="10506" width="7" style="199" customWidth="1"/>
    <col min="10507" max="10507" width="8.85546875" style="199" bestFit="1" customWidth="1"/>
    <col min="10508" max="10518" width="0" style="199" hidden="1" customWidth="1"/>
    <col min="10519" max="10519" width="18.140625" style="199" customWidth="1"/>
    <col min="10520" max="10522" width="2.85546875" style="199" customWidth="1"/>
    <col min="10523" max="10523" width="2.5703125" style="199" customWidth="1"/>
    <col min="10524" max="10524" width="5.28515625" style="199" customWidth="1"/>
    <col min="10525" max="10525" width="7.140625" style="199" customWidth="1"/>
    <col min="10526" max="10526" width="8" style="199" customWidth="1"/>
    <col min="10527" max="10527" width="12.140625" style="199" customWidth="1"/>
    <col min="10528" max="10751" width="9.140625" style="199"/>
    <col min="10752" max="10752" width="0" style="199" hidden="1" customWidth="1"/>
    <col min="10753" max="10753" width="17.7109375" style="199" customWidth="1"/>
    <col min="10754" max="10754" width="6" style="199" customWidth="1"/>
    <col min="10755" max="10755" width="47" style="199" customWidth="1"/>
    <col min="10756" max="10756" width="6.85546875" style="199" customWidth="1"/>
    <col min="10757" max="10757" width="29.7109375" style="199" customWidth="1"/>
    <col min="10758" max="10758" width="30.28515625" style="199" customWidth="1"/>
    <col min="10759" max="10762" width="7" style="199" customWidth="1"/>
    <col min="10763" max="10763" width="8.85546875" style="199" bestFit="1" customWidth="1"/>
    <col min="10764" max="10774" width="0" style="199" hidden="1" customWidth="1"/>
    <col min="10775" max="10775" width="18.140625" style="199" customWidth="1"/>
    <col min="10776" max="10778" width="2.85546875" style="199" customWidth="1"/>
    <col min="10779" max="10779" width="2.5703125" style="199" customWidth="1"/>
    <col min="10780" max="10780" width="5.28515625" style="199" customWidth="1"/>
    <col min="10781" max="10781" width="7.140625" style="199" customWidth="1"/>
    <col min="10782" max="10782" width="8" style="199" customWidth="1"/>
    <col min="10783" max="10783" width="12.140625" style="199" customWidth="1"/>
    <col min="10784" max="11007" width="9.140625" style="199"/>
    <col min="11008" max="11008" width="0" style="199" hidden="1" customWidth="1"/>
    <col min="11009" max="11009" width="17.7109375" style="199" customWidth="1"/>
    <col min="11010" max="11010" width="6" style="199" customWidth="1"/>
    <col min="11011" max="11011" width="47" style="199" customWidth="1"/>
    <col min="11012" max="11012" width="6.85546875" style="199" customWidth="1"/>
    <col min="11013" max="11013" width="29.7109375" style="199" customWidth="1"/>
    <col min="11014" max="11014" width="30.28515625" style="199" customWidth="1"/>
    <col min="11015" max="11018" width="7" style="199" customWidth="1"/>
    <col min="11019" max="11019" width="8.85546875" style="199" bestFit="1" customWidth="1"/>
    <col min="11020" max="11030" width="0" style="199" hidden="1" customWidth="1"/>
    <col min="11031" max="11031" width="18.140625" style="199" customWidth="1"/>
    <col min="11032" max="11034" width="2.85546875" style="199" customWidth="1"/>
    <col min="11035" max="11035" width="2.5703125" style="199" customWidth="1"/>
    <col min="11036" max="11036" width="5.28515625" style="199" customWidth="1"/>
    <col min="11037" max="11037" width="7.140625" style="199" customWidth="1"/>
    <col min="11038" max="11038" width="8" style="199" customWidth="1"/>
    <col min="11039" max="11039" width="12.140625" style="199" customWidth="1"/>
    <col min="11040" max="11263" width="9.140625" style="199"/>
    <col min="11264" max="11264" width="0" style="199" hidden="1" customWidth="1"/>
    <col min="11265" max="11265" width="17.7109375" style="199" customWidth="1"/>
    <col min="11266" max="11266" width="6" style="199" customWidth="1"/>
    <col min="11267" max="11267" width="47" style="199" customWidth="1"/>
    <col min="11268" max="11268" width="6.85546875" style="199" customWidth="1"/>
    <col min="11269" max="11269" width="29.7109375" style="199" customWidth="1"/>
    <col min="11270" max="11270" width="30.28515625" style="199" customWidth="1"/>
    <col min="11271" max="11274" width="7" style="199" customWidth="1"/>
    <col min="11275" max="11275" width="8.85546875" style="199" bestFit="1" customWidth="1"/>
    <col min="11276" max="11286" width="0" style="199" hidden="1" customWidth="1"/>
    <col min="11287" max="11287" width="18.140625" style="199" customWidth="1"/>
    <col min="11288" max="11290" width="2.85546875" style="199" customWidth="1"/>
    <col min="11291" max="11291" width="2.5703125" style="199" customWidth="1"/>
    <col min="11292" max="11292" width="5.28515625" style="199" customWidth="1"/>
    <col min="11293" max="11293" width="7.140625" style="199" customWidth="1"/>
    <col min="11294" max="11294" width="8" style="199" customWidth="1"/>
    <col min="11295" max="11295" width="12.140625" style="199" customWidth="1"/>
    <col min="11296" max="11519" width="9.140625" style="199"/>
    <col min="11520" max="11520" width="0" style="199" hidden="1" customWidth="1"/>
    <col min="11521" max="11521" width="17.7109375" style="199" customWidth="1"/>
    <col min="11522" max="11522" width="6" style="199" customWidth="1"/>
    <col min="11523" max="11523" width="47" style="199" customWidth="1"/>
    <col min="11524" max="11524" width="6.85546875" style="199" customWidth="1"/>
    <col min="11525" max="11525" width="29.7109375" style="199" customWidth="1"/>
    <col min="11526" max="11526" width="30.28515625" style="199" customWidth="1"/>
    <col min="11527" max="11530" width="7" style="199" customWidth="1"/>
    <col min="11531" max="11531" width="8.85546875" style="199" bestFit="1" customWidth="1"/>
    <col min="11532" max="11542" width="0" style="199" hidden="1" customWidth="1"/>
    <col min="11543" max="11543" width="18.140625" style="199" customWidth="1"/>
    <col min="11544" max="11546" width="2.85546875" style="199" customWidth="1"/>
    <col min="11547" max="11547" width="2.5703125" style="199" customWidth="1"/>
    <col min="11548" max="11548" width="5.28515625" style="199" customWidth="1"/>
    <col min="11549" max="11549" width="7.140625" style="199" customWidth="1"/>
    <col min="11550" max="11550" width="8" style="199" customWidth="1"/>
    <col min="11551" max="11551" width="12.140625" style="199" customWidth="1"/>
    <col min="11552" max="11775" width="9.140625" style="199"/>
    <col min="11776" max="11776" width="0" style="199" hidden="1" customWidth="1"/>
    <col min="11777" max="11777" width="17.7109375" style="199" customWidth="1"/>
    <col min="11778" max="11778" width="6" style="199" customWidth="1"/>
    <col min="11779" max="11779" width="47" style="199" customWidth="1"/>
    <col min="11780" max="11780" width="6.85546875" style="199" customWidth="1"/>
    <col min="11781" max="11781" width="29.7109375" style="199" customWidth="1"/>
    <col min="11782" max="11782" width="30.28515625" style="199" customWidth="1"/>
    <col min="11783" max="11786" width="7" style="199" customWidth="1"/>
    <col min="11787" max="11787" width="8.85546875" style="199" bestFit="1" customWidth="1"/>
    <col min="11788" max="11798" width="0" style="199" hidden="1" customWidth="1"/>
    <col min="11799" max="11799" width="18.140625" style="199" customWidth="1"/>
    <col min="11800" max="11802" width="2.85546875" style="199" customWidth="1"/>
    <col min="11803" max="11803" width="2.5703125" style="199" customWidth="1"/>
    <col min="11804" max="11804" width="5.28515625" style="199" customWidth="1"/>
    <col min="11805" max="11805" width="7.140625" style="199" customWidth="1"/>
    <col min="11806" max="11806" width="8" style="199" customWidth="1"/>
    <col min="11807" max="11807" width="12.140625" style="199" customWidth="1"/>
    <col min="11808" max="12031" width="9.140625" style="199"/>
    <col min="12032" max="12032" width="0" style="199" hidden="1" customWidth="1"/>
    <col min="12033" max="12033" width="17.7109375" style="199" customWidth="1"/>
    <col min="12034" max="12034" width="6" style="199" customWidth="1"/>
    <col min="12035" max="12035" width="47" style="199" customWidth="1"/>
    <col min="12036" max="12036" width="6.85546875" style="199" customWidth="1"/>
    <col min="12037" max="12037" width="29.7109375" style="199" customWidth="1"/>
    <col min="12038" max="12038" width="30.28515625" style="199" customWidth="1"/>
    <col min="12039" max="12042" width="7" style="199" customWidth="1"/>
    <col min="12043" max="12043" width="8.85546875" style="199" bestFit="1" customWidth="1"/>
    <col min="12044" max="12054" width="0" style="199" hidden="1" customWidth="1"/>
    <col min="12055" max="12055" width="18.140625" style="199" customWidth="1"/>
    <col min="12056" max="12058" width="2.85546875" style="199" customWidth="1"/>
    <col min="12059" max="12059" width="2.5703125" style="199" customWidth="1"/>
    <col min="12060" max="12060" width="5.28515625" style="199" customWidth="1"/>
    <col min="12061" max="12061" width="7.140625" style="199" customWidth="1"/>
    <col min="12062" max="12062" width="8" style="199" customWidth="1"/>
    <col min="12063" max="12063" width="12.140625" style="199" customWidth="1"/>
    <col min="12064" max="12287" width="9.140625" style="199"/>
    <col min="12288" max="12288" width="0" style="199" hidden="1" customWidth="1"/>
    <col min="12289" max="12289" width="17.7109375" style="199" customWidth="1"/>
    <col min="12290" max="12290" width="6" style="199" customWidth="1"/>
    <col min="12291" max="12291" width="47" style="199" customWidth="1"/>
    <col min="12292" max="12292" width="6.85546875" style="199" customWidth="1"/>
    <col min="12293" max="12293" width="29.7109375" style="199" customWidth="1"/>
    <col min="12294" max="12294" width="30.28515625" style="199" customWidth="1"/>
    <col min="12295" max="12298" width="7" style="199" customWidth="1"/>
    <col min="12299" max="12299" width="8.85546875" style="199" bestFit="1" customWidth="1"/>
    <col min="12300" max="12310" width="0" style="199" hidden="1" customWidth="1"/>
    <col min="12311" max="12311" width="18.140625" style="199" customWidth="1"/>
    <col min="12312" max="12314" width="2.85546875" style="199" customWidth="1"/>
    <col min="12315" max="12315" width="2.5703125" style="199" customWidth="1"/>
    <col min="12316" max="12316" width="5.28515625" style="199" customWidth="1"/>
    <col min="12317" max="12317" width="7.140625" style="199" customWidth="1"/>
    <col min="12318" max="12318" width="8" style="199" customWidth="1"/>
    <col min="12319" max="12319" width="12.140625" style="199" customWidth="1"/>
    <col min="12320" max="12543" width="9.140625" style="199"/>
    <col min="12544" max="12544" width="0" style="199" hidden="1" customWidth="1"/>
    <col min="12545" max="12545" width="17.7109375" style="199" customWidth="1"/>
    <col min="12546" max="12546" width="6" style="199" customWidth="1"/>
    <col min="12547" max="12547" width="47" style="199" customWidth="1"/>
    <col min="12548" max="12548" width="6.85546875" style="199" customWidth="1"/>
    <col min="12549" max="12549" width="29.7109375" style="199" customWidth="1"/>
    <col min="12550" max="12550" width="30.28515625" style="199" customWidth="1"/>
    <col min="12551" max="12554" width="7" style="199" customWidth="1"/>
    <col min="12555" max="12555" width="8.85546875" style="199" bestFit="1" customWidth="1"/>
    <col min="12556" max="12566" width="0" style="199" hidden="1" customWidth="1"/>
    <col min="12567" max="12567" width="18.140625" style="199" customWidth="1"/>
    <col min="12568" max="12570" width="2.85546875" style="199" customWidth="1"/>
    <col min="12571" max="12571" width="2.5703125" style="199" customWidth="1"/>
    <col min="12572" max="12572" width="5.28515625" style="199" customWidth="1"/>
    <col min="12573" max="12573" width="7.140625" style="199" customWidth="1"/>
    <col min="12574" max="12574" width="8" style="199" customWidth="1"/>
    <col min="12575" max="12575" width="12.140625" style="199" customWidth="1"/>
    <col min="12576" max="12799" width="9.140625" style="199"/>
    <col min="12800" max="12800" width="0" style="199" hidden="1" customWidth="1"/>
    <col min="12801" max="12801" width="17.7109375" style="199" customWidth="1"/>
    <col min="12802" max="12802" width="6" style="199" customWidth="1"/>
    <col min="12803" max="12803" width="47" style="199" customWidth="1"/>
    <col min="12804" max="12804" width="6.85546875" style="199" customWidth="1"/>
    <col min="12805" max="12805" width="29.7109375" style="199" customWidth="1"/>
    <col min="12806" max="12806" width="30.28515625" style="199" customWidth="1"/>
    <col min="12807" max="12810" width="7" style="199" customWidth="1"/>
    <col min="12811" max="12811" width="8.85546875" style="199" bestFit="1" customWidth="1"/>
    <col min="12812" max="12822" width="0" style="199" hidden="1" customWidth="1"/>
    <col min="12823" max="12823" width="18.140625" style="199" customWidth="1"/>
    <col min="12824" max="12826" width="2.85546875" style="199" customWidth="1"/>
    <col min="12827" max="12827" width="2.5703125" style="199" customWidth="1"/>
    <col min="12828" max="12828" width="5.28515625" style="199" customWidth="1"/>
    <col min="12829" max="12829" width="7.140625" style="199" customWidth="1"/>
    <col min="12830" max="12830" width="8" style="199" customWidth="1"/>
    <col min="12831" max="12831" width="12.140625" style="199" customWidth="1"/>
    <col min="12832" max="13055" width="9.140625" style="199"/>
    <col min="13056" max="13056" width="0" style="199" hidden="1" customWidth="1"/>
    <col min="13057" max="13057" width="17.7109375" style="199" customWidth="1"/>
    <col min="13058" max="13058" width="6" style="199" customWidth="1"/>
    <col min="13059" max="13059" width="47" style="199" customWidth="1"/>
    <col min="13060" max="13060" width="6.85546875" style="199" customWidth="1"/>
    <col min="13061" max="13061" width="29.7109375" style="199" customWidth="1"/>
    <col min="13062" max="13062" width="30.28515625" style="199" customWidth="1"/>
    <col min="13063" max="13066" width="7" style="199" customWidth="1"/>
    <col min="13067" max="13067" width="8.85546875" style="199" bestFit="1" customWidth="1"/>
    <col min="13068" max="13078" width="0" style="199" hidden="1" customWidth="1"/>
    <col min="13079" max="13079" width="18.140625" style="199" customWidth="1"/>
    <col min="13080" max="13082" width="2.85546875" style="199" customWidth="1"/>
    <col min="13083" max="13083" width="2.5703125" style="199" customWidth="1"/>
    <col min="13084" max="13084" width="5.28515625" style="199" customWidth="1"/>
    <col min="13085" max="13085" width="7.140625" style="199" customWidth="1"/>
    <col min="13086" max="13086" width="8" style="199" customWidth="1"/>
    <col min="13087" max="13087" width="12.140625" style="199" customWidth="1"/>
    <col min="13088" max="13311" width="9.140625" style="199"/>
    <col min="13312" max="13312" width="0" style="199" hidden="1" customWidth="1"/>
    <col min="13313" max="13313" width="17.7109375" style="199" customWidth="1"/>
    <col min="13314" max="13314" width="6" style="199" customWidth="1"/>
    <col min="13315" max="13315" width="47" style="199" customWidth="1"/>
    <col min="13316" max="13316" width="6.85546875" style="199" customWidth="1"/>
    <col min="13317" max="13317" width="29.7109375" style="199" customWidth="1"/>
    <col min="13318" max="13318" width="30.28515625" style="199" customWidth="1"/>
    <col min="13319" max="13322" width="7" style="199" customWidth="1"/>
    <col min="13323" max="13323" width="8.85546875" style="199" bestFit="1" customWidth="1"/>
    <col min="13324" max="13334" width="0" style="199" hidden="1" customWidth="1"/>
    <col min="13335" max="13335" width="18.140625" style="199" customWidth="1"/>
    <col min="13336" max="13338" width="2.85546875" style="199" customWidth="1"/>
    <col min="13339" max="13339" width="2.5703125" style="199" customWidth="1"/>
    <col min="13340" max="13340" width="5.28515625" style="199" customWidth="1"/>
    <col min="13341" max="13341" width="7.140625" style="199" customWidth="1"/>
    <col min="13342" max="13342" width="8" style="199" customWidth="1"/>
    <col min="13343" max="13343" width="12.140625" style="199" customWidth="1"/>
    <col min="13344" max="13567" width="9.140625" style="199"/>
    <col min="13568" max="13568" width="0" style="199" hidden="1" customWidth="1"/>
    <col min="13569" max="13569" width="17.7109375" style="199" customWidth="1"/>
    <col min="13570" max="13570" width="6" style="199" customWidth="1"/>
    <col min="13571" max="13571" width="47" style="199" customWidth="1"/>
    <col min="13572" max="13572" width="6.85546875" style="199" customWidth="1"/>
    <col min="13573" max="13573" width="29.7109375" style="199" customWidth="1"/>
    <col min="13574" max="13574" width="30.28515625" style="199" customWidth="1"/>
    <col min="13575" max="13578" width="7" style="199" customWidth="1"/>
    <col min="13579" max="13579" width="8.85546875" style="199" bestFit="1" customWidth="1"/>
    <col min="13580" max="13590" width="0" style="199" hidden="1" customWidth="1"/>
    <col min="13591" max="13591" width="18.140625" style="199" customWidth="1"/>
    <col min="13592" max="13594" width="2.85546875" style="199" customWidth="1"/>
    <col min="13595" max="13595" width="2.5703125" style="199" customWidth="1"/>
    <col min="13596" max="13596" width="5.28515625" style="199" customWidth="1"/>
    <col min="13597" max="13597" width="7.140625" style="199" customWidth="1"/>
    <col min="13598" max="13598" width="8" style="199" customWidth="1"/>
    <col min="13599" max="13599" width="12.140625" style="199" customWidth="1"/>
    <col min="13600" max="13823" width="9.140625" style="199"/>
    <col min="13824" max="13824" width="0" style="199" hidden="1" customWidth="1"/>
    <col min="13825" max="13825" width="17.7109375" style="199" customWidth="1"/>
    <col min="13826" max="13826" width="6" style="199" customWidth="1"/>
    <col min="13827" max="13827" width="47" style="199" customWidth="1"/>
    <col min="13828" max="13828" width="6.85546875" style="199" customWidth="1"/>
    <col min="13829" max="13829" width="29.7109375" style="199" customWidth="1"/>
    <col min="13830" max="13830" width="30.28515625" style="199" customWidth="1"/>
    <col min="13831" max="13834" width="7" style="199" customWidth="1"/>
    <col min="13835" max="13835" width="8.85546875" style="199" bestFit="1" customWidth="1"/>
    <col min="13836" max="13846" width="0" style="199" hidden="1" customWidth="1"/>
    <col min="13847" max="13847" width="18.140625" style="199" customWidth="1"/>
    <col min="13848" max="13850" width="2.85546875" style="199" customWidth="1"/>
    <col min="13851" max="13851" width="2.5703125" style="199" customWidth="1"/>
    <col min="13852" max="13852" width="5.28515625" style="199" customWidth="1"/>
    <col min="13853" max="13853" width="7.140625" style="199" customWidth="1"/>
    <col min="13854" max="13854" width="8" style="199" customWidth="1"/>
    <col min="13855" max="13855" width="12.140625" style="199" customWidth="1"/>
    <col min="13856" max="14079" width="9.140625" style="199"/>
    <col min="14080" max="14080" width="0" style="199" hidden="1" customWidth="1"/>
    <col min="14081" max="14081" width="17.7109375" style="199" customWidth="1"/>
    <col min="14082" max="14082" width="6" style="199" customWidth="1"/>
    <col min="14083" max="14083" width="47" style="199" customWidth="1"/>
    <col min="14084" max="14084" width="6.85546875" style="199" customWidth="1"/>
    <col min="14085" max="14085" width="29.7109375" style="199" customWidth="1"/>
    <col min="14086" max="14086" width="30.28515625" style="199" customWidth="1"/>
    <col min="14087" max="14090" width="7" style="199" customWidth="1"/>
    <col min="14091" max="14091" width="8.85546875" style="199" bestFit="1" customWidth="1"/>
    <col min="14092" max="14102" width="0" style="199" hidden="1" customWidth="1"/>
    <col min="14103" max="14103" width="18.140625" style="199" customWidth="1"/>
    <col min="14104" max="14106" width="2.85546875" style="199" customWidth="1"/>
    <col min="14107" max="14107" width="2.5703125" style="199" customWidth="1"/>
    <col min="14108" max="14108" width="5.28515625" style="199" customWidth="1"/>
    <col min="14109" max="14109" width="7.140625" style="199" customWidth="1"/>
    <col min="14110" max="14110" width="8" style="199" customWidth="1"/>
    <col min="14111" max="14111" width="12.140625" style="199" customWidth="1"/>
    <col min="14112" max="14335" width="9.140625" style="199"/>
    <col min="14336" max="14336" width="0" style="199" hidden="1" customWidth="1"/>
    <col min="14337" max="14337" width="17.7109375" style="199" customWidth="1"/>
    <col min="14338" max="14338" width="6" style="199" customWidth="1"/>
    <col min="14339" max="14339" width="47" style="199" customWidth="1"/>
    <col min="14340" max="14340" width="6.85546875" style="199" customWidth="1"/>
    <col min="14341" max="14341" width="29.7109375" style="199" customWidth="1"/>
    <col min="14342" max="14342" width="30.28515625" style="199" customWidth="1"/>
    <col min="14343" max="14346" width="7" style="199" customWidth="1"/>
    <col min="14347" max="14347" width="8.85546875" style="199" bestFit="1" customWidth="1"/>
    <col min="14348" max="14358" width="0" style="199" hidden="1" customWidth="1"/>
    <col min="14359" max="14359" width="18.140625" style="199" customWidth="1"/>
    <col min="14360" max="14362" width="2.85546875" style="199" customWidth="1"/>
    <col min="14363" max="14363" width="2.5703125" style="199" customWidth="1"/>
    <col min="14364" max="14364" width="5.28515625" style="199" customWidth="1"/>
    <col min="14365" max="14365" width="7.140625" style="199" customWidth="1"/>
    <col min="14366" max="14366" width="8" style="199" customWidth="1"/>
    <col min="14367" max="14367" width="12.140625" style="199" customWidth="1"/>
    <col min="14368" max="14591" width="9.140625" style="199"/>
    <col min="14592" max="14592" width="0" style="199" hidden="1" customWidth="1"/>
    <col min="14593" max="14593" width="17.7109375" style="199" customWidth="1"/>
    <col min="14594" max="14594" width="6" style="199" customWidth="1"/>
    <col min="14595" max="14595" width="47" style="199" customWidth="1"/>
    <col min="14596" max="14596" width="6.85546875" style="199" customWidth="1"/>
    <col min="14597" max="14597" width="29.7109375" style="199" customWidth="1"/>
    <col min="14598" max="14598" width="30.28515625" style="199" customWidth="1"/>
    <col min="14599" max="14602" width="7" style="199" customWidth="1"/>
    <col min="14603" max="14603" width="8.85546875" style="199" bestFit="1" customWidth="1"/>
    <col min="14604" max="14614" width="0" style="199" hidden="1" customWidth="1"/>
    <col min="14615" max="14615" width="18.140625" style="199" customWidth="1"/>
    <col min="14616" max="14618" width="2.85546875" style="199" customWidth="1"/>
    <col min="14619" max="14619" width="2.5703125" style="199" customWidth="1"/>
    <col min="14620" max="14620" width="5.28515625" style="199" customWidth="1"/>
    <col min="14621" max="14621" width="7.140625" style="199" customWidth="1"/>
    <col min="14622" max="14622" width="8" style="199" customWidth="1"/>
    <col min="14623" max="14623" width="12.140625" style="199" customWidth="1"/>
    <col min="14624" max="14847" width="9.140625" style="199"/>
    <col min="14848" max="14848" width="0" style="199" hidden="1" customWidth="1"/>
    <col min="14849" max="14849" width="17.7109375" style="199" customWidth="1"/>
    <col min="14850" max="14850" width="6" style="199" customWidth="1"/>
    <col min="14851" max="14851" width="47" style="199" customWidth="1"/>
    <col min="14852" max="14852" width="6.85546875" style="199" customWidth="1"/>
    <col min="14853" max="14853" width="29.7109375" style="199" customWidth="1"/>
    <col min="14854" max="14854" width="30.28515625" style="199" customWidth="1"/>
    <col min="14855" max="14858" width="7" style="199" customWidth="1"/>
    <col min="14859" max="14859" width="8.85546875" style="199" bestFit="1" customWidth="1"/>
    <col min="14860" max="14870" width="0" style="199" hidden="1" customWidth="1"/>
    <col min="14871" max="14871" width="18.140625" style="199" customWidth="1"/>
    <col min="14872" max="14874" width="2.85546875" style="199" customWidth="1"/>
    <col min="14875" max="14875" width="2.5703125" style="199" customWidth="1"/>
    <col min="14876" max="14876" width="5.28515625" style="199" customWidth="1"/>
    <col min="14877" max="14877" width="7.140625" style="199" customWidth="1"/>
    <col min="14878" max="14878" width="8" style="199" customWidth="1"/>
    <col min="14879" max="14879" width="12.140625" style="199" customWidth="1"/>
    <col min="14880" max="15103" width="9.140625" style="199"/>
    <col min="15104" max="15104" width="0" style="199" hidden="1" customWidth="1"/>
    <col min="15105" max="15105" width="17.7109375" style="199" customWidth="1"/>
    <col min="15106" max="15106" width="6" style="199" customWidth="1"/>
    <col min="15107" max="15107" width="47" style="199" customWidth="1"/>
    <col min="15108" max="15108" width="6.85546875" style="199" customWidth="1"/>
    <col min="15109" max="15109" width="29.7109375" style="199" customWidth="1"/>
    <col min="15110" max="15110" width="30.28515625" style="199" customWidth="1"/>
    <col min="15111" max="15114" width="7" style="199" customWidth="1"/>
    <col min="15115" max="15115" width="8.85546875" style="199" bestFit="1" customWidth="1"/>
    <col min="15116" max="15126" width="0" style="199" hidden="1" customWidth="1"/>
    <col min="15127" max="15127" width="18.140625" style="199" customWidth="1"/>
    <col min="15128" max="15130" width="2.85546875" style="199" customWidth="1"/>
    <col min="15131" max="15131" width="2.5703125" style="199" customWidth="1"/>
    <col min="15132" max="15132" width="5.28515625" style="199" customWidth="1"/>
    <col min="15133" max="15133" width="7.140625" style="199" customWidth="1"/>
    <col min="15134" max="15134" width="8" style="199" customWidth="1"/>
    <col min="15135" max="15135" width="12.140625" style="199" customWidth="1"/>
    <col min="15136" max="15359" width="9.140625" style="199"/>
    <col min="15360" max="15360" width="0" style="199" hidden="1" customWidth="1"/>
    <col min="15361" max="15361" width="17.7109375" style="199" customWidth="1"/>
    <col min="15362" max="15362" width="6" style="199" customWidth="1"/>
    <col min="15363" max="15363" width="47" style="199" customWidth="1"/>
    <col min="15364" max="15364" width="6.85546875" style="199" customWidth="1"/>
    <col min="15365" max="15365" width="29.7109375" style="199" customWidth="1"/>
    <col min="15366" max="15366" width="30.28515625" style="199" customWidth="1"/>
    <col min="15367" max="15370" width="7" style="199" customWidth="1"/>
    <col min="15371" max="15371" width="8.85546875" style="199" bestFit="1" customWidth="1"/>
    <col min="15372" max="15382" width="0" style="199" hidden="1" customWidth="1"/>
    <col min="15383" max="15383" width="18.140625" style="199" customWidth="1"/>
    <col min="15384" max="15386" width="2.85546875" style="199" customWidth="1"/>
    <col min="15387" max="15387" width="2.5703125" style="199" customWidth="1"/>
    <col min="15388" max="15388" width="5.28515625" style="199" customWidth="1"/>
    <col min="15389" max="15389" width="7.140625" style="199" customWidth="1"/>
    <col min="15390" max="15390" width="8" style="199" customWidth="1"/>
    <col min="15391" max="15391" width="12.140625" style="199" customWidth="1"/>
    <col min="15392" max="15615" width="9.140625" style="199"/>
    <col min="15616" max="15616" width="0" style="199" hidden="1" customWidth="1"/>
    <col min="15617" max="15617" width="17.7109375" style="199" customWidth="1"/>
    <col min="15618" max="15618" width="6" style="199" customWidth="1"/>
    <col min="15619" max="15619" width="47" style="199" customWidth="1"/>
    <col min="15620" max="15620" width="6.85546875" style="199" customWidth="1"/>
    <col min="15621" max="15621" width="29.7109375" style="199" customWidth="1"/>
    <col min="15622" max="15622" width="30.28515625" style="199" customWidth="1"/>
    <col min="15623" max="15626" width="7" style="199" customWidth="1"/>
    <col min="15627" max="15627" width="8.85546875" style="199" bestFit="1" customWidth="1"/>
    <col min="15628" max="15638" width="0" style="199" hidden="1" customWidth="1"/>
    <col min="15639" max="15639" width="18.140625" style="199" customWidth="1"/>
    <col min="15640" max="15642" width="2.85546875" style="199" customWidth="1"/>
    <col min="15643" max="15643" width="2.5703125" style="199" customWidth="1"/>
    <col min="15644" max="15644" width="5.28515625" style="199" customWidth="1"/>
    <col min="15645" max="15645" width="7.140625" style="199" customWidth="1"/>
    <col min="15646" max="15646" width="8" style="199" customWidth="1"/>
    <col min="15647" max="15647" width="12.140625" style="199" customWidth="1"/>
    <col min="15648" max="15871" width="9.140625" style="199"/>
    <col min="15872" max="15872" width="0" style="199" hidden="1" customWidth="1"/>
    <col min="15873" max="15873" width="17.7109375" style="199" customWidth="1"/>
    <col min="15874" max="15874" width="6" style="199" customWidth="1"/>
    <col min="15875" max="15875" width="47" style="199" customWidth="1"/>
    <col min="15876" max="15876" width="6.85546875" style="199" customWidth="1"/>
    <col min="15877" max="15877" width="29.7109375" style="199" customWidth="1"/>
    <col min="15878" max="15878" width="30.28515625" style="199" customWidth="1"/>
    <col min="15879" max="15882" width="7" style="199" customWidth="1"/>
    <col min="15883" max="15883" width="8.85546875" style="199" bestFit="1" customWidth="1"/>
    <col min="15884" max="15894" width="0" style="199" hidden="1" customWidth="1"/>
    <col min="15895" max="15895" width="18.140625" style="199" customWidth="1"/>
    <col min="15896" max="15898" width="2.85546875" style="199" customWidth="1"/>
    <col min="15899" max="15899" width="2.5703125" style="199" customWidth="1"/>
    <col min="15900" max="15900" width="5.28515625" style="199" customWidth="1"/>
    <col min="15901" max="15901" width="7.140625" style="199" customWidth="1"/>
    <col min="15902" max="15902" width="8" style="199" customWidth="1"/>
    <col min="15903" max="15903" width="12.140625" style="199" customWidth="1"/>
    <col min="15904" max="16127" width="9.140625" style="199"/>
    <col min="16128" max="16128" width="0" style="199" hidden="1" customWidth="1"/>
    <col min="16129" max="16129" width="17.7109375" style="199" customWidth="1"/>
    <col min="16130" max="16130" width="6" style="199" customWidth="1"/>
    <col min="16131" max="16131" width="47" style="199" customWidth="1"/>
    <col min="16132" max="16132" width="6.85546875" style="199" customWidth="1"/>
    <col min="16133" max="16133" width="29.7109375" style="199" customWidth="1"/>
    <col min="16134" max="16134" width="30.28515625" style="199" customWidth="1"/>
    <col min="16135" max="16138" width="7" style="199" customWidth="1"/>
    <col min="16139" max="16139" width="8.85546875" style="199" bestFit="1" customWidth="1"/>
    <col min="16140" max="16150" width="0" style="199" hidden="1" customWidth="1"/>
    <col min="16151" max="16151" width="18.140625" style="199" customWidth="1"/>
    <col min="16152" max="16154" width="2.85546875" style="199" customWidth="1"/>
    <col min="16155" max="16155" width="2.5703125" style="199" customWidth="1"/>
    <col min="16156" max="16156" width="5.28515625" style="199" customWidth="1"/>
    <col min="16157" max="16157" width="7.140625" style="199" customWidth="1"/>
    <col min="16158" max="16158" width="8" style="199" customWidth="1"/>
    <col min="16159" max="16159" width="12.140625" style="199" customWidth="1"/>
    <col min="16160" max="16384" width="9.140625" style="199"/>
  </cols>
  <sheetData>
    <row r="1" spans="1:34" ht="18" customHeight="1" x14ac:dyDescent="0.25">
      <c r="A1" s="603" t="s">
        <v>283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</row>
    <row r="2" spans="1:34" ht="101.25" customHeight="1" x14ac:dyDescent="0.25">
      <c r="A2" s="275" t="s">
        <v>284</v>
      </c>
      <c r="B2" s="275" t="s">
        <v>279</v>
      </c>
      <c r="C2" s="276" t="s">
        <v>285</v>
      </c>
      <c r="D2" s="277" t="s">
        <v>286</v>
      </c>
      <c r="E2" s="277" t="s">
        <v>275</v>
      </c>
      <c r="F2" s="276" t="s">
        <v>287</v>
      </c>
      <c r="G2" s="275" t="s">
        <v>274</v>
      </c>
      <c r="H2" s="275" t="s">
        <v>273</v>
      </c>
      <c r="I2" s="275" t="s">
        <v>272</v>
      </c>
      <c r="J2" s="275" t="s">
        <v>271</v>
      </c>
      <c r="K2" s="278" t="s">
        <v>270</v>
      </c>
      <c r="L2" s="279" t="s">
        <v>269</v>
      </c>
      <c r="M2" s="280" t="s">
        <v>268</v>
      </c>
      <c r="N2" s="281" t="s">
        <v>260</v>
      </c>
      <c r="O2" s="282" t="s">
        <v>267</v>
      </c>
      <c r="P2" s="283" t="s">
        <v>266</v>
      </c>
      <c r="Q2" s="284" t="s">
        <v>263</v>
      </c>
      <c r="R2" s="284" t="s">
        <v>265</v>
      </c>
      <c r="S2" s="285" t="s">
        <v>263</v>
      </c>
      <c r="T2" s="284" t="s">
        <v>264</v>
      </c>
      <c r="U2" s="285" t="s">
        <v>263</v>
      </c>
      <c r="V2" s="286" t="s">
        <v>262</v>
      </c>
      <c r="W2" s="287"/>
      <c r="X2" s="605" t="s">
        <v>261</v>
      </c>
      <c r="Y2" s="605"/>
      <c r="Z2" s="605"/>
      <c r="AA2" s="605"/>
      <c r="AB2" s="605"/>
      <c r="AC2" s="288" t="s">
        <v>260</v>
      </c>
      <c r="AD2" s="288" t="s">
        <v>259</v>
      </c>
      <c r="AE2" s="288" t="s">
        <v>256</v>
      </c>
      <c r="AF2" s="289"/>
      <c r="AG2" s="606" t="s">
        <v>336</v>
      </c>
      <c r="AH2" s="606"/>
    </row>
    <row r="3" spans="1:34" x14ac:dyDescent="0.25">
      <c r="A3" s="203"/>
      <c r="B3" s="204"/>
      <c r="C3" s="205" t="s">
        <v>258</v>
      </c>
      <c r="D3" s="206" t="s">
        <v>258</v>
      </c>
      <c r="E3" s="206"/>
      <c r="F3" s="207" t="s">
        <v>258</v>
      </c>
      <c r="G3" s="208"/>
      <c r="H3" s="208"/>
      <c r="I3" s="208"/>
      <c r="J3" s="208"/>
      <c r="K3" s="209">
        <f>SUM(K4:K18)</f>
        <v>75</v>
      </c>
      <c r="L3" s="210">
        <f>SUM(L4:L18)</f>
        <v>1</v>
      </c>
      <c r="M3" s="211">
        <f>SUM(M4:M18)</f>
        <v>0</v>
      </c>
      <c r="N3" s="212">
        <f>SUM(N4:N18)</f>
        <v>0</v>
      </c>
      <c r="O3" s="213" t="e">
        <f>SUM(O4:O18)</f>
        <v>#REF!</v>
      </c>
      <c r="P3" s="214" t="s">
        <v>257</v>
      </c>
      <c r="Q3" s="215">
        <f>SUM(Q4:Q18)</f>
        <v>0</v>
      </c>
      <c r="R3" s="214" t="s">
        <v>257</v>
      </c>
      <c r="S3" s="214">
        <f>SUM(S4:S18)</f>
        <v>0</v>
      </c>
      <c r="T3" s="214" t="s">
        <v>257</v>
      </c>
      <c r="U3" s="214">
        <f>SUM(U4:U18)</f>
        <v>0</v>
      </c>
      <c r="V3" s="216" t="e">
        <f>SUM(V4:V18)</f>
        <v>#REF!</v>
      </c>
      <c r="W3" s="217"/>
      <c r="AG3" s="607"/>
      <c r="AH3" s="607"/>
    </row>
    <row r="4" spans="1:34" ht="159.75" customHeight="1" x14ac:dyDescent="0.2">
      <c r="A4" s="53" t="s">
        <v>288</v>
      </c>
      <c r="B4" s="54">
        <v>1</v>
      </c>
      <c r="C4" s="155" t="s">
        <v>276</v>
      </c>
      <c r="D4" s="54" t="s">
        <v>289</v>
      </c>
      <c r="E4" s="56" t="s">
        <v>282</v>
      </c>
      <c r="F4" s="57" t="s">
        <v>313</v>
      </c>
      <c r="G4" s="51" t="s">
        <v>280</v>
      </c>
      <c r="H4" s="51" t="s">
        <v>280</v>
      </c>
      <c r="I4" s="51" t="s">
        <v>280</v>
      </c>
      <c r="J4" s="51" t="s">
        <v>281</v>
      </c>
      <c r="K4" s="52">
        <f>AD4</f>
        <v>75</v>
      </c>
      <c r="L4" s="218">
        <f>AE4</f>
        <v>1</v>
      </c>
      <c r="M4" s="51"/>
      <c r="N4" s="219">
        <f>AC4</f>
        <v>0</v>
      </c>
      <c r="O4" s="220"/>
      <c r="P4" s="221"/>
      <c r="Q4" s="222">
        <f>K4*P4</f>
        <v>0</v>
      </c>
      <c r="R4" s="223">
        <v>0</v>
      </c>
      <c r="S4" s="224"/>
      <c r="T4" s="223"/>
      <c r="U4" s="224"/>
      <c r="V4" s="225">
        <f>(O4*P4)</f>
        <v>0</v>
      </c>
      <c r="X4" s="226">
        <f>IF(G4="A",5,(IF(G4="M",3,(IF(G4="B",1,"")))))</f>
        <v>5</v>
      </c>
      <c r="Y4" s="226">
        <f>IF(H4="A",3,(IF(H4="M",2,IF(H4="b",1,""))))</f>
        <v>3</v>
      </c>
      <c r="Z4" s="226">
        <f>IF(I4="A",5,(IF(I4="M",3,IF(I4="B",1,""))))</f>
        <v>5</v>
      </c>
      <c r="AA4" s="226">
        <f>IF(J4="A",5,(IF(J4="M",3,IF(J4="B",1,""))))</f>
        <v>1</v>
      </c>
      <c r="AB4" s="227">
        <f>M4</f>
        <v>0</v>
      </c>
      <c r="AC4" s="228">
        <f>PRODUCT(X4:AB4)</f>
        <v>0</v>
      </c>
      <c r="AD4" s="228">
        <f>PRODUCT(X4:AA4)</f>
        <v>75</v>
      </c>
      <c r="AE4" s="229">
        <f>K4/$K$3</f>
        <v>1</v>
      </c>
      <c r="AG4" s="604" t="s">
        <v>337</v>
      </c>
      <c r="AH4" s="604"/>
    </row>
    <row r="5" spans="1:34" ht="99" customHeight="1" x14ac:dyDescent="0.2">
      <c r="A5" s="230" t="s">
        <v>290</v>
      </c>
      <c r="B5" s="54">
        <v>2</v>
      </c>
      <c r="C5" s="155" t="s">
        <v>328</v>
      </c>
      <c r="D5" s="54" t="s">
        <v>291</v>
      </c>
      <c r="E5" s="56" t="s">
        <v>327</v>
      </c>
      <c r="F5" s="55" t="s">
        <v>307</v>
      </c>
      <c r="G5" s="51"/>
      <c r="H5" s="51"/>
      <c r="I5" s="51"/>
      <c r="J5" s="51"/>
      <c r="K5" s="52">
        <f>AD5</f>
        <v>0</v>
      </c>
      <c r="L5" s="218"/>
      <c r="M5" s="51"/>
      <c r="N5" s="219"/>
      <c r="O5" s="220"/>
      <c r="P5" s="221"/>
      <c r="Q5" s="222"/>
      <c r="R5" s="223"/>
      <c r="S5" s="224"/>
      <c r="T5" s="223"/>
      <c r="U5" s="224"/>
      <c r="V5" s="225"/>
      <c r="X5" s="226" t="str">
        <f>IF(G5="A",5,(IF(G5="M",3,(IF(G5="B",1,"")))))</f>
        <v/>
      </c>
      <c r="Y5" s="226" t="str">
        <f>IF(H5="A",3,(IF(H5="M",2,IF(H5="b",1,""))))</f>
        <v/>
      </c>
      <c r="Z5" s="226" t="str">
        <f>IF(I5="A",5,(IF(I5="M",3,IF(I5="B",1,""))))</f>
        <v/>
      </c>
      <c r="AA5" s="226" t="str">
        <f>IF(J5="A",5,(IF(J5="M",3,IF(J5="B",1,""))))</f>
        <v/>
      </c>
      <c r="AB5" s="227">
        <f>M5</f>
        <v>0</v>
      </c>
      <c r="AC5" s="228">
        <f>PRODUCT(X5:AB5)</f>
        <v>0</v>
      </c>
      <c r="AD5" s="228">
        <f>PRODUCT(X5:AA5)</f>
        <v>0</v>
      </c>
      <c r="AE5" s="229"/>
      <c r="AG5" s="604" t="s">
        <v>337</v>
      </c>
      <c r="AH5" s="604"/>
    </row>
    <row r="6" spans="1:34" ht="134.25" customHeight="1" x14ac:dyDescent="0.2">
      <c r="A6" s="230" t="s">
        <v>290</v>
      </c>
      <c r="B6" s="54">
        <v>3</v>
      </c>
      <c r="C6" s="155" t="s">
        <v>326</v>
      </c>
      <c r="D6" s="54" t="s">
        <v>291</v>
      </c>
      <c r="E6" s="56" t="s">
        <v>327</v>
      </c>
      <c r="F6" s="55" t="s">
        <v>307</v>
      </c>
      <c r="G6" s="51"/>
      <c r="H6" s="51"/>
      <c r="I6" s="51"/>
      <c r="J6" s="51"/>
      <c r="K6" s="52">
        <f>AD6</f>
        <v>0</v>
      </c>
      <c r="L6" s="218">
        <f>AE6</f>
        <v>0</v>
      </c>
      <c r="M6" s="51"/>
      <c r="N6" s="219">
        <f>AC6</f>
        <v>0</v>
      </c>
      <c r="O6" s="220"/>
      <c r="P6" s="221"/>
      <c r="Q6" s="222">
        <f>K6*P6</f>
        <v>0</v>
      </c>
      <c r="R6" s="223">
        <v>1</v>
      </c>
      <c r="S6" s="224"/>
      <c r="T6" s="223"/>
      <c r="U6" s="224"/>
      <c r="V6" s="225">
        <f>(O6*P6)</f>
        <v>0</v>
      </c>
      <c r="X6" s="226" t="str">
        <f t="shared" ref="X6:X18" si="0">IF(G6="A",5,(IF(G6="M",3,(IF(G6="B",1,"")))))</f>
        <v/>
      </c>
      <c r="Y6" s="226" t="str">
        <f t="shared" ref="Y6:Y18" si="1">IF(H6="A",3,(IF(H6="M",2,IF(H6="b",1,""))))</f>
        <v/>
      </c>
      <c r="Z6" s="226" t="str">
        <f t="shared" ref="Z6:AA18" si="2">IF(I6="A",5,(IF(I6="M",3,IF(I6="B",1,""))))</f>
        <v/>
      </c>
      <c r="AA6" s="226" t="str">
        <f t="shared" si="2"/>
        <v/>
      </c>
      <c r="AB6" s="227">
        <f t="shared" ref="AB6:AB18" si="3">M6</f>
        <v>0</v>
      </c>
      <c r="AC6" s="228">
        <f t="shared" ref="AC6:AC18" si="4">PRODUCT(X6:AB6)</f>
        <v>0</v>
      </c>
      <c r="AD6" s="228">
        <f t="shared" ref="AD6:AD18" si="5">PRODUCT(X6:AA6)</f>
        <v>0</v>
      </c>
      <c r="AE6" s="229">
        <f>K6/$K$3</f>
        <v>0</v>
      </c>
      <c r="AG6" s="604" t="s">
        <v>337</v>
      </c>
      <c r="AH6" s="604"/>
    </row>
    <row r="7" spans="1:34" ht="119.25" customHeight="1" x14ac:dyDescent="0.2">
      <c r="A7" s="230" t="s">
        <v>290</v>
      </c>
      <c r="B7" s="54">
        <v>4</v>
      </c>
      <c r="C7" s="155" t="s">
        <v>292</v>
      </c>
      <c r="D7" s="54" t="s">
        <v>289</v>
      </c>
      <c r="E7" s="56" t="s">
        <v>329</v>
      </c>
      <c r="F7" s="55" t="s">
        <v>293</v>
      </c>
      <c r="G7" s="51"/>
      <c r="H7" s="51"/>
      <c r="I7" s="51"/>
      <c r="J7" s="51"/>
      <c r="K7" s="52">
        <f>AD7</f>
        <v>0</v>
      </c>
      <c r="L7" s="218">
        <f>AE7</f>
        <v>0</v>
      </c>
      <c r="M7" s="51"/>
      <c r="N7" s="219">
        <f>AC7</f>
        <v>0</v>
      </c>
      <c r="O7" s="220"/>
      <c r="P7" s="221"/>
      <c r="Q7" s="222">
        <f>K7*P7</f>
        <v>0</v>
      </c>
      <c r="R7" s="223">
        <v>2</v>
      </c>
      <c r="S7" s="224"/>
      <c r="T7" s="223"/>
      <c r="U7" s="224"/>
      <c r="V7" s="225">
        <f>(O7*P7)</f>
        <v>0</v>
      </c>
      <c r="X7" s="226" t="str">
        <f t="shared" si="0"/>
        <v/>
      </c>
      <c r="Y7" s="226" t="str">
        <f t="shared" si="1"/>
        <v/>
      </c>
      <c r="Z7" s="226" t="str">
        <f t="shared" si="2"/>
        <v/>
      </c>
      <c r="AA7" s="226" t="str">
        <f t="shared" si="2"/>
        <v/>
      </c>
      <c r="AB7" s="227">
        <f t="shared" si="3"/>
        <v>0</v>
      </c>
      <c r="AC7" s="228">
        <f t="shared" si="4"/>
        <v>0</v>
      </c>
      <c r="AD7" s="228">
        <f t="shared" si="5"/>
        <v>0</v>
      </c>
      <c r="AE7" s="229">
        <f>K7/$K$3</f>
        <v>0</v>
      </c>
      <c r="AG7" s="604" t="s">
        <v>338</v>
      </c>
      <c r="AH7" s="604"/>
    </row>
    <row r="8" spans="1:34" ht="76.5" customHeight="1" x14ac:dyDescent="0.2">
      <c r="A8" s="230" t="s">
        <v>294</v>
      </c>
      <c r="B8" s="54">
        <v>5</v>
      </c>
      <c r="C8" s="155" t="s">
        <v>315</v>
      </c>
      <c r="D8" s="54" t="s">
        <v>289</v>
      </c>
      <c r="E8" s="56" t="s">
        <v>316</v>
      </c>
      <c r="F8" s="55" t="s">
        <v>314</v>
      </c>
      <c r="G8" s="51"/>
      <c r="H8" s="51"/>
      <c r="I8" s="51"/>
      <c r="J8" s="51"/>
      <c r="K8" s="52">
        <f t="shared" ref="K8:L17" si="6">AD8</f>
        <v>0</v>
      </c>
      <c r="L8" s="218">
        <f>AE8</f>
        <v>0</v>
      </c>
      <c r="M8" s="51"/>
      <c r="N8" s="219">
        <f t="shared" ref="N8:N17" si="7">AC8</f>
        <v>0</v>
      </c>
      <c r="O8" s="220"/>
      <c r="P8" s="221"/>
      <c r="Q8" s="222">
        <f t="shared" ref="Q8:Q17" si="8">K8*P8</f>
        <v>0</v>
      </c>
      <c r="R8" s="231">
        <v>0</v>
      </c>
      <c r="S8" s="232"/>
      <c r="T8" s="231"/>
      <c r="U8" s="224"/>
      <c r="V8" s="225">
        <f t="shared" ref="V8:V18" si="9">(O8*P8)</f>
        <v>0</v>
      </c>
      <c r="X8" s="226" t="str">
        <f t="shared" si="0"/>
        <v/>
      </c>
      <c r="Y8" s="226" t="str">
        <f t="shared" si="1"/>
        <v/>
      </c>
      <c r="Z8" s="226" t="str">
        <f t="shared" si="2"/>
        <v/>
      </c>
      <c r="AA8" s="226" t="str">
        <f t="shared" si="2"/>
        <v/>
      </c>
      <c r="AB8" s="227">
        <f t="shared" si="3"/>
        <v>0</v>
      </c>
      <c r="AC8" s="228">
        <f t="shared" si="4"/>
        <v>0</v>
      </c>
      <c r="AD8" s="228">
        <f t="shared" si="5"/>
        <v>0</v>
      </c>
      <c r="AE8" s="229">
        <f t="shared" ref="AE8:AE15" si="10">K8/$K$3</f>
        <v>0</v>
      </c>
      <c r="AG8" s="604" t="s">
        <v>337</v>
      </c>
      <c r="AH8" s="604"/>
    </row>
    <row r="9" spans="1:34" ht="82.5" customHeight="1" x14ac:dyDescent="0.2">
      <c r="A9" s="230" t="s">
        <v>294</v>
      </c>
      <c r="B9" s="54">
        <v>6</v>
      </c>
      <c r="C9" s="155" t="s">
        <v>339</v>
      </c>
      <c r="D9" s="54" t="s">
        <v>289</v>
      </c>
      <c r="E9" s="56" t="s">
        <v>316</v>
      </c>
      <c r="F9" s="55" t="s">
        <v>293</v>
      </c>
      <c r="G9" s="51"/>
      <c r="H9" s="51"/>
      <c r="I9" s="51"/>
      <c r="J9" s="51"/>
      <c r="K9" s="52">
        <f>AD9</f>
        <v>0</v>
      </c>
      <c r="L9" s="218">
        <f>AE9</f>
        <v>0</v>
      </c>
      <c r="M9" s="51"/>
      <c r="N9" s="219">
        <f>AC9</f>
        <v>0</v>
      </c>
      <c r="O9" s="220"/>
      <c r="P9" s="221"/>
      <c r="Q9" s="222">
        <f t="shared" si="8"/>
        <v>0</v>
      </c>
      <c r="R9" s="231">
        <v>1</v>
      </c>
      <c r="S9" s="232"/>
      <c r="T9" s="231"/>
      <c r="U9" s="224"/>
      <c r="V9" s="225">
        <f>(O9*P9)</f>
        <v>0</v>
      </c>
      <c r="X9" s="226" t="str">
        <f t="shared" si="0"/>
        <v/>
      </c>
      <c r="Y9" s="226" t="str">
        <f t="shared" si="1"/>
        <v/>
      </c>
      <c r="Z9" s="226" t="str">
        <f t="shared" si="2"/>
        <v/>
      </c>
      <c r="AA9" s="226" t="str">
        <f t="shared" si="2"/>
        <v/>
      </c>
      <c r="AB9" s="227">
        <f t="shared" si="3"/>
        <v>0</v>
      </c>
      <c r="AC9" s="228">
        <f t="shared" si="4"/>
        <v>0</v>
      </c>
      <c r="AD9" s="228">
        <f t="shared" si="5"/>
        <v>0</v>
      </c>
      <c r="AE9" s="229">
        <f t="shared" si="10"/>
        <v>0</v>
      </c>
      <c r="AG9" s="604" t="s">
        <v>337</v>
      </c>
      <c r="AH9" s="604"/>
    </row>
    <row r="10" spans="1:34" ht="69" customHeight="1" x14ac:dyDescent="0.2">
      <c r="A10" s="230" t="s">
        <v>294</v>
      </c>
      <c r="B10" s="54">
        <v>7</v>
      </c>
      <c r="C10" s="155" t="s">
        <v>317</v>
      </c>
      <c r="D10" s="233" t="s">
        <v>291</v>
      </c>
      <c r="E10" s="56" t="s">
        <v>318</v>
      </c>
      <c r="F10" s="55" t="s">
        <v>307</v>
      </c>
      <c r="G10" s="51"/>
      <c r="H10" s="51"/>
      <c r="I10" s="51"/>
      <c r="J10" s="51"/>
      <c r="K10" s="52">
        <f t="shared" si="6"/>
        <v>0</v>
      </c>
      <c r="L10" s="218">
        <f t="shared" si="6"/>
        <v>0</v>
      </c>
      <c r="M10" s="51"/>
      <c r="N10" s="219">
        <f t="shared" si="7"/>
        <v>0</v>
      </c>
      <c r="O10" s="234" t="e">
        <f>#REF!*N10</f>
        <v>#REF!</v>
      </c>
      <c r="P10" s="221"/>
      <c r="Q10" s="222">
        <f t="shared" si="8"/>
        <v>0</v>
      </c>
      <c r="R10" s="231">
        <v>0</v>
      </c>
      <c r="S10" s="232"/>
      <c r="T10" s="231"/>
      <c r="U10" s="224"/>
      <c r="V10" s="225" t="e">
        <f t="shared" si="9"/>
        <v>#REF!</v>
      </c>
      <c r="X10" s="226" t="str">
        <f t="shared" si="0"/>
        <v/>
      </c>
      <c r="Y10" s="226" t="str">
        <f t="shared" si="1"/>
        <v/>
      </c>
      <c r="Z10" s="226" t="str">
        <f t="shared" si="2"/>
        <v/>
      </c>
      <c r="AA10" s="226" t="str">
        <f t="shared" si="2"/>
        <v/>
      </c>
      <c r="AB10" s="227">
        <f t="shared" si="3"/>
        <v>0</v>
      </c>
      <c r="AC10" s="228">
        <f t="shared" si="4"/>
        <v>0</v>
      </c>
      <c r="AD10" s="228">
        <f t="shared" si="5"/>
        <v>0</v>
      </c>
      <c r="AE10" s="229">
        <f t="shared" si="10"/>
        <v>0</v>
      </c>
      <c r="AG10" s="604" t="s">
        <v>337</v>
      </c>
      <c r="AH10" s="604"/>
    </row>
    <row r="11" spans="1:34" ht="69" customHeight="1" x14ac:dyDescent="0.2">
      <c r="A11" s="230" t="s">
        <v>294</v>
      </c>
      <c r="B11" s="54">
        <v>8</v>
      </c>
      <c r="C11" s="155" t="s">
        <v>319</v>
      </c>
      <c r="D11" s="233" t="s">
        <v>291</v>
      </c>
      <c r="E11" s="56" t="s">
        <v>318</v>
      </c>
      <c r="F11" s="55" t="s">
        <v>307</v>
      </c>
      <c r="G11" s="51"/>
      <c r="H11" s="51"/>
      <c r="I11" s="51"/>
      <c r="J11" s="51"/>
      <c r="K11" s="52"/>
      <c r="L11" s="218"/>
      <c r="M11" s="51"/>
      <c r="N11" s="219"/>
      <c r="O11" s="234"/>
      <c r="P11" s="221"/>
      <c r="Q11" s="222"/>
      <c r="R11" s="231"/>
      <c r="S11" s="232"/>
      <c r="T11" s="231"/>
      <c r="U11" s="224"/>
      <c r="V11" s="225"/>
      <c r="X11" s="226"/>
      <c r="Y11" s="226"/>
      <c r="Z11" s="226"/>
      <c r="AA11" s="226"/>
      <c r="AB11" s="227"/>
      <c r="AC11" s="228"/>
      <c r="AD11" s="228"/>
      <c r="AE11" s="229"/>
      <c r="AG11" s="604" t="s">
        <v>337</v>
      </c>
      <c r="AH11" s="604"/>
    </row>
    <row r="12" spans="1:34" ht="81.75" customHeight="1" x14ac:dyDescent="0.2">
      <c r="A12" s="230" t="s">
        <v>294</v>
      </c>
      <c r="B12" s="54">
        <v>9</v>
      </c>
      <c r="C12" s="155" t="s">
        <v>320</v>
      </c>
      <c r="D12" s="271" t="s">
        <v>291</v>
      </c>
      <c r="E12" s="56" t="s">
        <v>308</v>
      </c>
      <c r="F12" s="55" t="s">
        <v>307</v>
      </c>
      <c r="G12" s="51"/>
      <c r="H12" s="51"/>
      <c r="I12" s="51"/>
      <c r="J12" s="51"/>
      <c r="K12" s="52">
        <f t="shared" si="6"/>
        <v>0</v>
      </c>
      <c r="L12" s="218">
        <f t="shared" si="6"/>
        <v>0</v>
      </c>
      <c r="M12" s="51"/>
      <c r="N12" s="235">
        <f t="shared" si="7"/>
        <v>0</v>
      </c>
      <c r="O12" s="234" t="e">
        <f>#REF!*N12</f>
        <v>#REF!</v>
      </c>
      <c r="P12" s="221"/>
      <c r="Q12" s="222">
        <f t="shared" si="8"/>
        <v>0</v>
      </c>
      <c r="R12" s="231">
        <v>0</v>
      </c>
      <c r="S12" s="232"/>
      <c r="T12" s="231"/>
      <c r="U12" s="224"/>
      <c r="V12" s="225" t="e">
        <f t="shared" si="9"/>
        <v>#REF!</v>
      </c>
      <c r="X12" s="226" t="str">
        <f t="shared" si="0"/>
        <v/>
      </c>
      <c r="Y12" s="226" t="str">
        <f t="shared" si="1"/>
        <v/>
      </c>
      <c r="Z12" s="226" t="str">
        <f t="shared" si="2"/>
        <v/>
      </c>
      <c r="AA12" s="226" t="str">
        <f t="shared" si="2"/>
        <v/>
      </c>
      <c r="AB12" s="227">
        <f t="shared" si="3"/>
        <v>0</v>
      </c>
      <c r="AC12" s="228">
        <f t="shared" si="4"/>
        <v>0</v>
      </c>
      <c r="AD12" s="228">
        <f t="shared" si="5"/>
        <v>0</v>
      </c>
      <c r="AE12" s="229">
        <f t="shared" si="10"/>
        <v>0</v>
      </c>
      <c r="AG12" s="604" t="s">
        <v>337</v>
      </c>
      <c r="AH12" s="604"/>
    </row>
    <row r="13" spans="1:34" ht="81.75" customHeight="1" x14ac:dyDescent="0.2">
      <c r="A13" s="230" t="s">
        <v>294</v>
      </c>
      <c r="B13" s="54">
        <v>10</v>
      </c>
      <c r="C13" s="155" t="s">
        <v>321</v>
      </c>
      <c r="D13" s="271" t="s">
        <v>291</v>
      </c>
      <c r="E13" s="56" t="s">
        <v>308</v>
      </c>
      <c r="F13" s="55" t="s">
        <v>307</v>
      </c>
      <c r="G13" s="51"/>
      <c r="H13" s="51"/>
      <c r="I13" s="51"/>
      <c r="J13" s="51"/>
      <c r="K13" s="52"/>
      <c r="L13" s="218"/>
      <c r="M13" s="51"/>
      <c r="N13" s="235"/>
      <c r="O13" s="234"/>
      <c r="P13" s="221"/>
      <c r="Q13" s="222"/>
      <c r="R13" s="231"/>
      <c r="S13" s="232"/>
      <c r="T13" s="231"/>
      <c r="U13" s="224"/>
      <c r="V13" s="225"/>
      <c r="X13" s="226"/>
      <c r="Y13" s="226"/>
      <c r="Z13" s="226"/>
      <c r="AA13" s="226"/>
      <c r="AB13" s="227"/>
      <c r="AC13" s="228"/>
      <c r="AD13" s="228"/>
      <c r="AE13" s="229"/>
      <c r="AG13" s="604" t="s">
        <v>337</v>
      </c>
      <c r="AH13" s="604"/>
    </row>
    <row r="14" spans="1:34" ht="79.5" customHeight="1" x14ac:dyDescent="0.2">
      <c r="A14" s="230" t="s">
        <v>330</v>
      </c>
      <c r="B14" s="54">
        <v>11</v>
      </c>
      <c r="C14" s="155" t="s">
        <v>322</v>
      </c>
      <c r="D14" s="233" t="s">
        <v>291</v>
      </c>
      <c r="E14" s="56" t="s">
        <v>309</v>
      </c>
      <c r="F14" s="55" t="s">
        <v>307</v>
      </c>
      <c r="G14" s="51"/>
      <c r="H14" s="51"/>
      <c r="I14" s="51"/>
      <c r="J14" s="51"/>
      <c r="K14" s="52">
        <f t="shared" si="6"/>
        <v>0</v>
      </c>
      <c r="L14" s="218">
        <f t="shared" si="6"/>
        <v>0</v>
      </c>
      <c r="M14" s="51"/>
      <c r="N14" s="235">
        <f t="shared" si="7"/>
        <v>0</v>
      </c>
      <c r="O14" s="234" t="e">
        <f>#REF!*N14</f>
        <v>#REF!</v>
      </c>
      <c r="P14" s="221"/>
      <c r="Q14" s="222">
        <f t="shared" si="8"/>
        <v>0</v>
      </c>
      <c r="R14" s="231">
        <v>0</v>
      </c>
      <c r="S14" s="232"/>
      <c r="T14" s="231"/>
      <c r="U14" s="224"/>
      <c r="V14" s="225" t="e">
        <f t="shared" si="9"/>
        <v>#REF!</v>
      </c>
      <c r="X14" s="226" t="str">
        <f t="shared" si="0"/>
        <v/>
      </c>
      <c r="Y14" s="226" t="str">
        <f t="shared" si="1"/>
        <v/>
      </c>
      <c r="Z14" s="226" t="str">
        <f t="shared" si="2"/>
        <v/>
      </c>
      <c r="AA14" s="226" t="str">
        <f t="shared" si="2"/>
        <v/>
      </c>
      <c r="AB14" s="227">
        <f t="shared" si="3"/>
        <v>0</v>
      </c>
      <c r="AC14" s="228">
        <f t="shared" si="4"/>
        <v>0</v>
      </c>
      <c r="AD14" s="228">
        <f t="shared" si="5"/>
        <v>0</v>
      </c>
      <c r="AE14" s="229">
        <f t="shared" si="10"/>
        <v>0</v>
      </c>
      <c r="AG14" s="604" t="s">
        <v>337</v>
      </c>
      <c r="AH14" s="604"/>
    </row>
    <row r="15" spans="1:34" ht="93" customHeight="1" x14ac:dyDescent="0.2">
      <c r="A15" s="230" t="s">
        <v>330</v>
      </c>
      <c r="B15" s="54">
        <v>12</v>
      </c>
      <c r="C15" s="155" t="s">
        <v>323</v>
      </c>
      <c r="D15" s="233" t="s">
        <v>289</v>
      </c>
      <c r="E15" s="56" t="s">
        <v>310</v>
      </c>
      <c r="F15" s="55" t="s">
        <v>307</v>
      </c>
      <c r="G15" s="51"/>
      <c r="H15" s="51"/>
      <c r="I15" s="51"/>
      <c r="J15" s="51"/>
      <c r="K15" s="52">
        <f t="shared" si="6"/>
        <v>0</v>
      </c>
      <c r="L15" s="218">
        <f t="shared" si="6"/>
        <v>0</v>
      </c>
      <c r="M15" s="51"/>
      <c r="N15" s="219">
        <f t="shared" si="7"/>
        <v>0</v>
      </c>
      <c r="O15" s="234" t="e">
        <f>#REF!*N15</f>
        <v>#REF!</v>
      </c>
      <c r="P15" s="221"/>
      <c r="Q15" s="222">
        <f t="shared" si="8"/>
        <v>0</v>
      </c>
      <c r="R15" s="231">
        <v>0</v>
      </c>
      <c r="S15" s="232"/>
      <c r="T15" s="231"/>
      <c r="U15" s="224"/>
      <c r="V15" s="225" t="e">
        <f t="shared" si="9"/>
        <v>#REF!</v>
      </c>
      <c r="X15" s="226" t="str">
        <f t="shared" si="0"/>
        <v/>
      </c>
      <c r="Y15" s="226" t="str">
        <f t="shared" si="1"/>
        <v/>
      </c>
      <c r="Z15" s="226" t="str">
        <f t="shared" si="2"/>
        <v/>
      </c>
      <c r="AA15" s="226" t="str">
        <f t="shared" si="2"/>
        <v/>
      </c>
      <c r="AB15" s="227">
        <f t="shared" si="3"/>
        <v>0</v>
      </c>
      <c r="AC15" s="228">
        <f t="shared" si="4"/>
        <v>0</v>
      </c>
      <c r="AD15" s="228">
        <f t="shared" si="5"/>
        <v>0</v>
      </c>
      <c r="AE15" s="229">
        <f t="shared" si="10"/>
        <v>0</v>
      </c>
      <c r="AG15" s="604" t="s">
        <v>337</v>
      </c>
      <c r="AH15" s="604"/>
    </row>
    <row r="16" spans="1:34" ht="93" customHeight="1" x14ac:dyDescent="0.2">
      <c r="A16" s="230" t="s">
        <v>330</v>
      </c>
      <c r="B16" s="54">
        <v>13</v>
      </c>
      <c r="C16" s="155" t="s">
        <v>324</v>
      </c>
      <c r="D16" s="233" t="s">
        <v>289</v>
      </c>
      <c r="E16" s="56" t="s">
        <v>310</v>
      </c>
      <c r="F16" s="55" t="s">
        <v>307</v>
      </c>
      <c r="G16" s="51"/>
      <c r="H16" s="51"/>
      <c r="I16" s="51"/>
      <c r="J16" s="51"/>
      <c r="K16" s="52">
        <f>AD16</f>
        <v>0</v>
      </c>
      <c r="L16" s="218">
        <f>AE16</f>
        <v>0</v>
      </c>
      <c r="M16" s="51"/>
      <c r="N16" s="219">
        <f>AC16</f>
        <v>0</v>
      </c>
      <c r="O16" s="234" t="e">
        <f>#REF!*N16</f>
        <v>#REF!</v>
      </c>
      <c r="P16" s="221"/>
      <c r="Q16" s="222">
        <f>K16*P16</f>
        <v>0</v>
      </c>
      <c r="R16" s="231">
        <v>1</v>
      </c>
      <c r="S16" s="232"/>
      <c r="T16" s="231"/>
      <c r="U16" s="224"/>
      <c r="V16" s="225" t="e">
        <f>(O16*P16)</f>
        <v>#REF!</v>
      </c>
      <c r="X16" s="226" t="str">
        <f>IF(G16="A",5,(IF(G16="M",3,(IF(G16="B",1,"")))))</f>
        <v/>
      </c>
      <c r="Y16" s="226" t="str">
        <f>IF(H16="A",3,(IF(H16="M",2,IF(H16="b",1,""))))</f>
        <v/>
      </c>
      <c r="Z16" s="226" t="str">
        <f>IF(I16="A",5,(IF(I16="M",3,IF(I16="B",1,""))))</f>
        <v/>
      </c>
      <c r="AA16" s="226" t="str">
        <f>IF(J16="A",5,(IF(J16="M",3,IF(J16="B",1,""))))</f>
        <v/>
      </c>
      <c r="AB16" s="227">
        <f>M16</f>
        <v>0</v>
      </c>
      <c r="AC16" s="228">
        <f>PRODUCT(X16:AB16)</f>
        <v>0</v>
      </c>
      <c r="AD16" s="228">
        <f>PRODUCT(X16:AA16)</f>
        <v>0</v>
      </c>
      <c r="AE16" s="229">
        <f>K16/$K$3</f>
        <v>0</v>
      </c>
      <c r="AG16" s="604" t="s">
        <v>337</v>
      </c>
      <c r="AH16" s="604"/>
    </row>
    <row r="17" spans="1:34" ht="71.25" customHeight="1" x14ac:dyDescent="0.2">
      <c r="A17" s="230" t="s">
        <v>330</v>
      </c>
      <c r="B17" s="54">
        <v>14</v>
      </c>
      <c r="C17" s="155" t="s">
        <v>325</v>
      </c>
      <c r="D17" s="233" t="s">
        <v>289</v>
      </c>
      <c r="E17" s="56" t="s">
        <v>311</v>
      </c>
      <c r="F17" s="55" t="s">
        <v>307</v>
      </c>
      <c r="G17" s="51"/>
      <c r="H17" s="51"/>
      <c r="I17" s="51"/>
      <c r="J17" s="51"/>
      <c r="K17" s="52">
        <f t="shared" si="6"/>
        <v>0</v>
      </c>
      <c r="L17" s="218">
        <f t="shared" si="6"/>
        <v>0</v>
      </c>
      <c r="M17" s="51"/>
      <c r="N17" s="235">
        <f t="shared" si="7"/>
        <v>0</v>
      </c>
      <c r="O17" s="234" t="e">
        <f>#REF!*N17</f>
        <v>#REF!</v>
      </c>
      <c r="P17" s="221"/>
      <c r="Q17" s="222">
        <f t="shared" si="8"/>
        <v>0</v>
      </c>
      <c r="R17" s="231">
        <v>0</v>
      </c>
      <c r="S17" s="232"/>
      <c r="T17" s="231"/>
      <c r="U17" s="224"/>
      <c r="V17" s="225" t="e">
        <f t="shared" si="9"/>
        <v>#REF!</v>
      </c>
      <c r="X17" s="226" t="str">
        <f t="shared" si="0"/>
        <v/>
      </c>
      <c r="Y17" s="226" t="str">
        <f t="shared" si="1"/>
        <v/>
      </c>
      <c r="Z17" s="226" t="str">
        <f t="shared" si="2"/>
        <v/>
      </c>
      <c r="AA17" s="226" t="str">
        <f t="shared" si="2"/>
        <v/>
      </c>
      <c r="AB17" s="227">
        <f t="shared" si="3"/>
        <v>0</v>
      </c>
      <c r="AC17" s="228">
        <f t="shared" si="4"/>
        <v>0</v>
      </c>
      <c r="AD17" s="228">
        <f t="shared" si="5"/>
        <v>0</v>
      </c>
      <c r="AE17" s="229">
        <f>K17/$K$3</f>
        <v>0</v>
      </c>
      <c r="AG17" s="604" t="s">
        <v>337</v>
      </c>
      <c r="AH17" s="604"/>
    </row>
    <row r="18" spans="1:34" x14ac:dyDescent="0.2">
      <c r="G18" s="238"/>
      <c r="H18" s="238"/>
      <c r="I18" s="238"/>
      <c r="J18" s="238"/>
      <c r="K18" s="239">
        <f t="shared" ref="K18" si="11">$AD18</f>
        <v>0</v>
      </c>
      <c r="L18" s="240"/>
      <c r="M18" s="238"/>
      <c r="N18" s="241">
        <f t="shared" ref="N18" si="12">$AC18</f>
        <v>0</v>
      </c>
      <c r="O18" s="234" t="e">
        <f>#REF!*N18</f>
        <v>#REF!</v>
      </c>
      <c r="P18" s="221"/>
      <c r="Q18" s="242">
        <f t="shared" ref="Q18" si="13">N18*P18</f>
        <v>0</v>
      </c>
      <c r="R18" s="237"/>
      <c r="S18" s="232"/>
      <c r="T18" s="237"/>
      <c r="U18" s="224"/>
      <c r="V18" s="243" t="e">
        <f t="shared" si="9"/>
        <v>#REF!</v>
      </c>
      <c r="X18" s="226" t="str">
        <f t="shared" si="0"/>
        <v/>
      </c>
      <c r="Y18" s="226" t="str">
        <f t="shared" si="1"/>
        <v/>
      </c>
      <c r="Z18" s="226" t="str">
        <f t="shared" si="2"/>
        <v/>
      </c>
      <c r="AA18" s="226" t="str">
        <f t="shared" si="2"/>
        <v/>
      </c>
      <c r="AB18" s="227">
        <f t="shared" si="3"/>
        <v>0</v>
      </c>
      <c r="AC18" s="228">
        <f t="shared" si="4"/>
        <v>0</v>
      </c>
      <c r="AD18" s="228">
        <f t="shared" si="5"/>
        <v>0</v>
      </c>
      <c r="AE18" s="229">
        <f t="shared" ref="AE18" si="14">K18/$K$3</f>
        <v>0</v>
      </c>
    </row>
    <row r="19" spans="1:34" s="201" customFormat="1" x14ac:dyDescent="0.2">
      <c r="A19" s="236"/>
      <c r="B19" s="236"/>
      <c r="D19" s="244"/>
      <c r="E19" s="244"/>
      <c r="F19" s="199"/>
      <c r="R19" s="199"/>
      <c r="S19" s="199"/>
      <c r="T19" s="199"/>
      <c r="U19" s="199"/>
      <c r="X19" s="199"/>
      <c r="Y19" s="199"/>
      <c r="Z19" s="199"/>
      <c r="AA19" s="199"/>
      <c r="AB19" s="202"/>
      <c r="AC19" s="199"/>
      <c r="AD19" s="199"/>
      <c r="AE19" s="199"/>
      <c r="AG19" s="274"/>
      <c r="AH19" s="274"/>
    </row>
    <row r="20" spans="1:34" s="201" customFormat="1" x14ac:dyDescent="0.2">
      <c r="A20" s="236"/>
      <c r="B20" s="236"/>
      <c r="D20" s="244"/>
      <c r="E20" s="244"/>
      <c r="F20" s="199"/>
      <c r="R20" s="199"/>
      <c r="S20" s="199"/>
      <c r="T20" s="199"/>
      <c r="U20" s="199"/>
      <c r="X20" s="199"/>
      <c r="Y20" s="199"/>
      <c r="Z20" s="199"/>
      <c r="AA20" s="199"/>
      <c r="AB20" s="202"/>
      <c r="AC20" s="199"/>
      <c r="AD20" s="199"/>
      <c r="AE20" s="199"/>
      <c r="AG20" s="274"/>
      <c r="AH20" s="274"/>
    </row>
    <row r="21" spans="1:34" s="201" customFormat="1" x14ac:dyDescent="0.2">
      <c r="A21" s="236"/>
      <c r="B21" s="236"/>
      <c r="D21" s="244"/>
      <c r="E21" s="244"/>
      <c r="F21" s="199"/>
      <c r="R21" s="199"/>
      <c r="S21" s="199"/>
      <c r="T21" s="199"/>
      <c r="U21" s="199"/>
      <c r="X21" s="199"/>
      <c r="Y21" s="199"/>
      <c r="Z21" s="199"/>
      <c r="AA21" s="199"/>
      <c r="AB21" s="202"/>
      <c r="AC21" s="199"/>
      <c r="AD21" s="199"/>
      <c r="AE21" s="199"/>
      <c r="AG21" s="274"/>
      <c r="AH21" s="274"/>
    </row>
    <row r="22" spans="1:34" s="201" customFormat="1" x14ac:dyDescent="0.2">
      <c r="A22" s="236"/>
      <c r="B22" s="236"/>
      <c r="D22" s="244"/>
      <c r="E22" s="244"/>
      <c r="F22" s="199"/>
      <c r="R22" s="199"/>
      <c r="S22" s="199"/>
      <c r="T22" s="199"/>
      <c r="U22" s="199"/>
      <c r="X22" s="199"/>
      <c r="Y22" s="199"/>
      <c r="Z22" s="199"/>
      <c r="AA22" s="199"/>
      <c r="AB22" s="202"/>
      <c r="AC22" s="199"/>
      <c r="AD22" s="199"/>
      <c r="AE22" s="199"/>
      <c r="AG22" s="274"/>
      <c r="AH22" s="274"/>
    </row>
    <row r="23" spans="1:34" s="201" customFormat="1" x14ac:dyDescent="0.2">
      <c r="A23" s="236"/>
      <c r="B23" s="236"/>
      <c r="D23" s="244"/>
      <c r="E23" s="244"/>
      <c r="F23" s="199"/>
      <c r="R23" s="199"/>
      <c r="S23" s="199"/>
      <c r="T23" s="199"/>
      <c r="U23" s="199"/>
      <c r="X23" s="199"/>
      <c r="Y23" s="199"/>
      <c r="Z23" s="199"/>
      <c r="AA23" s="199"/>
      <c r="AB23" s="202"/>
      <c r="AC23" s="199"/>
      <c r="AD23" s="199"/>
      <c r="AE23" s="199"/>
      <c r="AG23" s="274"/>
      <c r="AH23" s="274"/>
    </row>
    <row r="24" spans="1:34" s="201" customFormat="1" x14ac:dyDescent="0.2">
      <c r="A24" s="236"/>
      <c r="B24" s="236"/>
      <c r="D24" s="244"/>
      <c r="E24" s="244"/>
      <c r="F24" s="199"/>
      <c r="R24" s="199"/>
      <c r="S24" s="199"/>
      <c r="T24" s="199"/>
      <c r="U24" s="199"/>
      <c r="X24" s="199"/>
      <c r="Y24" s="199"/>
      <c r="Z24" s="199"/>
      <c r="AA24" s="199"/>
      <c r="AB24" s="202"/>
      <c r="AC24" s="199"/>
      <c r="AD24" s="199"/>
      <c r="AE24" s="199"/>
      <c r="AG24" s="274"/>
      <c r="AH24" s="274"/>
    </row>
    <row r="25" spans="1:34" s="201" customFormat="1" x14ac:dyDescent="0.2">
      <c r="A25" s="236"/>
      <c r="B25" s="236"/>
      <c r="D25" s="244"/>
      <c r="E25" s="244"/>
      <c r="F25" s="199"/>
      <c r="R25" s="199"/>
      <c r="S25" s="199"/>
      <c r="T25" s="199"/>
      <c r="U25" s="199"/>
      <c r="X25" s="199"/>
      <c r="Y25" s="199"/>
      <c r="Z25" s="199"/>
      <c r="AA25" s="199"/>
      <c r="AB25" s="202"/>
      <c r="AC25" s="199"/>
      <c r="AD25" s="199"/>
      <c r="AE25" s="199"/>
      <c r="AG25" s="274"/>
      <c r="AH25" s="274"/>
    </row>
    <row r="26" spans="1:34" s="201" customFormat="1" x14ac:dyDescent="0.2">
      <c r="A26" s="236"/>
      <c r="B26" s="236"/>
      <c r="D26" s="244"/>
      <c r="E26" s="244"/>
      <c r="F26" s="199"/>
      <c r="R26" s="199"/>
      <c r="S26" s="199"/>
      <c r="T26" s="199"/>
      <c r="U26" s="199"/>
      <c r="X26" s="199"/>
      <c r="Y26" s="199"/>
      <c r="Z26" s="199"/>
      <c r="AA26" s="199"/>
      <c r="AB26" s="202"/>
      <c r="AC26" s="199"/>
      <c r="AD26" s="199"/>
      <c r="AE26" s="199"/>
      <c r="AG26" s="274"/>
      <c r="AH26" s="274"/>
    </row>
    <row r="27" spans="1:34" s="201" customFormat="1" x14ac:dyDescent="0.2">
      <c r="A27" s="236"/>
      <c r="B27" s="236"/>
      <c r="D27" s="244"/>
      <c r="E27" s="244"/>
      <c r="F27" s="199"/>
      <c r="R27" s="199"/>
      <c r="S27" s="199"/>
      <c r="T27" s="199"/>
      <c r="U27" s="199"/>
      <c r="X27" s="199"/>
      <c r="Y27" s="199"/>
      <c r="Z27" s="199"/>
      <c r="AA27" s="199"/>
      <c r="AB27" s="202"/>
      <c r="AC27" s="199"/>
      <c r="AD27" s="199"/>
      <c r="AE27" s="199"/>
      <c r="AG27" s="274"/>
      <c r="AH27" s="274"/>
    </row>
    <row r="28" spans="1:34" s="201" customFormat="1" x14ac:dyDescent="0.2">
      <c r="A28" s="236"/>
      <c r="B28" s="236"/>
      <c r="D28" s="244"/>
      <c r="E28" s="244"/>
      <c r="F28" s="199"/>
      <c r="R28" s="199"/>
      <c r="S28" s="199"/>
      <c r="T28" s="199"/>
      <c r="U28" s="199"/>
      <c r="X28" s="199"/>
      <c r="Y28" s="199"/>
      <c r="Z28" s="199"/>
      <c r="AA28" s="199"/>
      <c r="AB28" s="202"/>
      <c r="AC28" s="199"/>
      <c r="AD28" s="199"/>
      <c r="AE28" s="199"/>
      <c r="AG28" s="274"/>
      <c r="AH28" s="274"/>
    </row>
    <row r="29" spans="1:34" s="201" customFormat="1" x14ac:dyDescent="0.2">
      <c r="A29" s="236"/>
      <c r="B29" s="236"/>
      <c r="D29" s="244"/>
      <c r="E29" s="244"/>
      <c r="F29" s="199"/>
      <c r="R29" s="199"/>
      <c r="S29" s="199"/>
      <c r="T29" s="199"/>
      <c r="U29" s="199"/>
      <c r="X29" s="199"/>
      <c r="Y29" s="199"/>
      <c r="Z29" s="199"/>
      <c r="AA29" s="199"/>
      <c r="AB29" s="202"/>
      <c r="AC29" s="199"/>
      <c r="AD29" s="199"/>
      <c r="AE29" s="199"/>
      <c r="AG29" s="274"/>
      <c r="AH29" s="274"/>
    </row>
    <row r="30" spans="1:34" s="201" customFormat="1" x14ac:dyDescent="0.2">
      <c r="A30" s="236"/>
      <c r="B30" s="236"/>
      <c r="D30" s="244"/>
      <c r="E30" s="244"/>
      <c r="F30" s="199"/>
      <c r="R30" s="199"/>
      <c r="S30" s="199"/>
      <c r="T30" s="199"/>
      <c r="U30" s="199"/>
      <c r="X30" s="199"/>
      <c r="Y30" s="199"/>
      <c r="Z30" s="199"/>
      <c r="AA30" s="199"/>
      <c r="AB30" s="202"/>
      <c r="AC30" s="199"/>
      <c r="AD30" s="199"/>
      <c r="AE30" s="199"/>
      <c r="AG30" s="274"/>
      <c r="AH30" s="274"/>
    </row>
    <row r="31" spans="1:34" s="201" customFormat="1" x14ac:dyDescent="0.2">
      <c r="A31" s="236"/>
      <c r="B31" s="236"/>
      <c r="D31" s="244"/>
      <c r="E31" s="244"/>
      <c r="F31" s="199"/>
      <c r="R31" s="199"/>
      <c r="S31" s="199"/>
      <c r="T31" s="199"/>
      <c r="U31" s="199"/>
      <c r="X31" s="199"/>
      <c r="Y31" s="199"/>
      <c r="Z31" s="199"/>
      <c r="AA31" s="199"/>
      <c r="AB31" s="202"/>
      <c r="AC31" s="199"/>
      <c r="AD31" s="199"/>
      <c r="AE31" s="199"/>
      <c r="AG31" s="274"/>
      <c r="AH31" s="274"/>
    </row>
    <row r="32" spans="1:34" s="201" customFormat="1" x14ac:dyDescent="0.2">
      <c r="A32" s="236"/>
      <c r="B32" s="236"/>
      <c r="D32" s="244"/>
      <c r="E32" s="244"/>
      <c r="F32" s="199"/>
      <c r="R32" s="199"/>
      <c r="S32" s="199"/>
      <c r="T32" s="199"/>
      <c r="U32" s="199"/>
      <c r="X32" s="199"/>
      <c r="Y32" s="199"/>
      <c r="Z32" s="199"/>
      <c r="AA32" s="199"/>
      <c r="AB32" s="202"/>
      <c r="AC32" s="199"/>
      <c r="AD32" s="199"/>
      <c r="AE32" s="199"/>
      <c r="AG32" s="274"/>
      <c r="AH32" s="274"/>
    </row>
    <row r="33" spans="1:34" s="201" customFormat="1" x14ac:dyDescent="0.2">
      <c r="A33" s="236"/>
      <c r="B33" s="236"/>
      <c r="D33" s="244"/>
      <c r="E33" s="244"/>
      <c r="F33" s="199"/>
      <c r="R33" s="199"/>
      <c r="S33" s="199"/>
      <c r="T33" s="199"/>
      <c r="U33" s="199"/>
      <c r="X33" s="199"/>
      <c r="Y33" s="199"/>
      <c r="Z33" s="199"/>
      <c r="AA33" s="199"/>
      <c r="AB33" s="202"/>
      <c r="AC33" s="199"/>
      <c r="AD33" s="199"/>
      <c r="AE33" s="199"/>
      <c r="AG33" s="274"/>
      <c r="AH33" s="274"/>
    </row>
    <row r="34" spans="1:34" s="201" customFormat="1" x14ac:dyDescent="0.2">
      <c r="A34" s="236"/>
      <c r="B34" s="236"/>
      <c r="D34" s="244"/>
      <c r="E34" s="244"/>
      <c r="F34" s="199"/>
      <c r="R34" s="199"/>
      <c r="S34" s="199"/>
      <c r="T34" s="199"/>
      <c r="U34" s="199"/>
      <c r="X34" s="199"/>
      <c r="Y34" s="199"/>
      <c r="Z34" s="199"/>
      <c r="AA34" s="199"/>
      <c r="AB34" s="202"/>
      <c r="AC34" s="199"/>
      <c r="AD34" s="199"/>
      <c r="AE34" s="199"/>
      <c r="AG34" s="274"/>
      <c r="AH34" s="274"/>
    </row>
    <row r="35" spans="1:34" s="201" customFormat="1" x14ac:dyDescent="0.2">
      <c r="A35" s="236"/>
      <c r="B35" s="236"/>
      <c r="D35" s="244"/>
      <c r="E35" s="244"/>
      <c r="F35" s="199"/>
      <c r="R35" s="199"/>
      <c r="S35" s="199"/>
      <c r="T35" s="199"/>
      <c r="U35" s="199"/>
      <c r="X35" s="199"/>
      <c r="Y35" s="199"/>
      <c r="Z35" s="199"/>
      <c r="AA35" s="199"/>
      <c r="AB35" s="202"/>
      <c r="AC35" s="199"/>
      <c r="AD35" s="199"/>
      <c r="AE35" s="199"/>
      <c r="AG35" s="274"/>
      <c r="AH35" s="274"/>
    </row>
    <row r="36" spans="1:34" s="201" customFormat="1" x14ac:dyDescent="0.2">
      <c r="A36" s="236"/>
      <c r="B36" s="236"/>
      <c r="D36" s="244"/>
      <c r="E36" s="244"/>
      <c r="F36" s="199"/>
      <c r="R36" s="199"/>
      <c r="S36" s="199"/>
      <c r="T36" s="199"/>
      <c r="U36" s="199"/>
      <c r="X36" s="199"/>
      <c r="Y36" s="199"/>
      <c r="Z36" s="199"/>
      <c r="AA36" s="199"/>
      <c r="AB36" s="202"/>
      <c r="AC36" s="199"/>
      <c r="AD36" s="199"/>
      <c r="AE36" s="199"/>
      <c r="AG36" s="274"/>
      <c r="AH36" s="274"/>
    </row>
    <row r="37" spans="1:34" s="201" customFormat="1" x14ac:dyDescent="0.2">
      <c r="A37" s="236"/>
      <c r="B37" s="236"/>
      <c r="D37" s="244"/>
      <c r="E37" s="244"/>
      <c r="F37" s="199"/>
      <c r="R37" s="199"/>
      <c r="S37" s="199"/>
      <c r="T37" s="199"/>
      <c r="U37" s="199"/>
      <c r="X37" s="199"/>
      <c r="Y37" s="199"/>
      <c r="Z37" s="199"/>
      <c r="AA37" s="199"/>
      <c r="AB37" s="202"/>
      <c r="AC37" s="199"/>
      <c r="AD37" s="199"/>
      <c r="AE37" s="199"/>
      <c r="AG37" s="274"/>
      <c r="AH37" s="274"/>
    </row>
    <row r="38" spans="1:34" s="201" customFormat="1" x14ac:dyDescent="0.2">
      <c r="A38" s="236"/>
      <c r="B38" s="236"/>
      <c r="D38" s="244"/>
      <c r="E38" s="244"/>
      <c r="F38" s="199"/>
      <c r="R38" s="199"/>
      <c r="S38" s="199"/>
      <c r="T38" s="199"/>
      <c r="U38" s="199"/>
      <c r="X38" s="199"/>
      <c r="Y38" s="199"/>
      <c r="Z38" s="199"/>
      <c r="AA38" s="199"/>
      <c r="AB38" s="202"/>
      <c r="AC38" s="199"/>
      <c r="AD38" s="199"/>
      <c r="AE38" s="199"/>
      <c r="AG38" s="274"/>
      <c r="AH38" s="274"/>
    </row>
    <row r="39" spans="1:34" s="201" customFormat="1" x14ac:dyDescent="0.2">
      <c r="A39" s="236"/>
      <c r="B39" s="236"/>
      <c r="D39" s="244"/>
      <c r="E39" s="244"/>
      <c r="F39" s="199"/>
      <c r="R39" s="199"/>
      <c r="S39" s="199"/>
      <c r="T39" s="199"/>
      <c r="U39" s="199"/>
      <c r="X39" s="199"/>
      <c r="Y39" s="199"/>
      <c r="Z39" s="199"/>
      <c r="AA39" s="199"/>
      <c r="AB39" s="202"/>
      <c r="AC39" s="199"/>
      <c r="AD39" s="199"/>
      <c r="AE39" s="199"/>
      <c r="AG39" s="274"/>
      <c r="AH39" s="274"/>
    </row>
    <row r="40" spans="1:34" s="201" customFormat="1" x14ac:dyDescent="0.2">
      <c r="A40" s="236"/>
      <c r="B40" s="236"/>
      <c r="D40" s="244"/>
      <c r="E40" s="244"/>
      <c r="F40" s="199"/>
      <c r="R40" s="199"/>
      <c r="S40" s="199"/>
      <c r="T40" s="199"/>
      <c r="U40" s="199"/>
      <c r="X40" s="199"/>
      <c r="Y40" s="199"/>
      <c r="Z40" s="199"/>
      <c r="AA40" s="199"/>
      <c r="AB40" s="202"/>
      <c r="AC40" s="199"/>
      <c r="AD40" s="199"/>
      <c r="AE40" s="199"/>
      <c r="AG40" s="274"/>
      <c r="AH40" s="274"/>
    </row>
    <row r="41" spans="1:34" s="201" customFormat="1" x14ac:dyDescent="0.2">
      <c r="A41" s="236"/>
      <c r="B41" s="236"/>
      <c r="D41" s="244"/>
      <c r="E41" s="244"/>
      <c r="F41" s="199"/>
      <c r="R41" s="199"/>
      <c r="S41" s="199"/>
      <c r="T41" s="199"/>
      <c r="U41" s="199"/>
      <c r="X41" s="199"/>
      <c r="Y41" s="199"/>
      <c r="Z41" s="199"/>
      <c r="AA41" s="199"/>
      <c r="AB41" s="202"/>
      <c r="AC41" s="199"/>
      <c r="AD41" s="199"/>
      <c r="AE41" s="199"/>
      <c r="AG41" s="274"/>
      <c r="AH41" s="274"/>
    </row>
    <row r="42" spans="1:34" s="201" customFormat="1" x14ac:dyDescent="0.2">
      <c r="A42" s="236"/>
      <c r="B42" s="236"/>
      <c r="D42" s="244"/>
      <c r="E42" s="244"/>
      <c r="F42" s="199"/>
      <c r="R42" s="199"/>
      <c r="S42" s="199"/>
      <c r="T42" s="199"/>
      <c r="U42" s="199"/>
      <c r="X42" s="199"/>
      <c r="Y42" s="199"/>
      <c r="Z42" s="199"/>
      <c r="AA42" s="199"/>
      <c r="AB42" s="202"/>
      <c r="AC42" s="199"/>
      <c r="AD42" s="199"/>
      <c r="AE42" s="199"/>
      <c r="AG42" s="274"/>
      <c r="AH42" s="274"/>
    </row>
    <row r="43" spans="1:34" s="201" customFormat="1" x14ac:dyDescent="0.2">
      <c r="A43" s="236"/>
      <c r="B43" s="236"/>
      <c r="D43" s="244"/>
      <c r="E43" s="244"/>
      <c r="F43" s="199"/>
      <c r="R43" s="199"/>
      <c r="S43" s="199"/>
      <c r="T43" s="199"/>
      <c r="U43" s="199"/>
      <c r="X43" s="199"/>
      <c r="Y43" s="199"/>
      <c r="Z43" s="199"/>
      <c r="AA43" s="199"/>
      <c r="AB43" s="202"/>
      <c r="AC43" s="199"/>
      <c r="AD43" s="199"/>
      <c r="AE43" s="199"/>
      <c r="AG43" s="274"/>
      <c r="AH43" s="274"/>
    </row>
    <row r="44" spans="1:34" s="201" customFormat="1" x14ac:dyDescent="0.2">
      <c r="A44" s="236"/>
      <c r="B44" s="236"/>
      <c r="D44" s="244"/>
      <c r="E44" s="244"/>
      <c r="F44" s="199"/>
      <c r="R44" s="199"/>
      <c r="S44" s="199"/>
      <c r="T44" s="199"/>
      <c r="U44" s="199"/>
      <c r="X44" s="199"/>
      <c r="Y44" s="199"/>
      <c r="Z44" s="199"/>
      <c r="AA44" s="199"/>
      <c r="AB44" s="202"/>
      <c r="AC44" s="199"/>
      <c r="AD44" s="199"/>
      <c r="AE44" s="199"/>
      <c r="AG44" s="274"/>
      <c r="AH44" s="274"/>
    </row>
    <row r="45" spans="1:34" s="201" customFormat="1" x14ac:dyDescent="0.2">
      <c r="A45" s="236"/>
      <c r="B45" s="236"/>
      <c r="D45" s="244"/>
      <c r="E45" s="244"/>
      <c r="F45" s="199"/>
      <c r="R45" s="199"/>
      <c r="S45" s="199"/>
      <c r="T45" s="199"/>
      <c r="U45" s="199"/>
      <c r="X45" s="199"/>
      <c r="Y45" s="199"/>
      <c r="Z45" s="199"/>
      <c r="AA45" s="199"/>
      <c r="AB45" s="202"/>
      <c r="AC45" s="199"/>
      <c r="AD45" s="199"/>
      <c r="AE45" s="199"/>
      <c r="AG45" s="274"/>
      <c r="AH45" s="274"/>
    </row>
    <row r="46" spans="1:34" s="201" customFormat="1" x14ac:dyDescent="0.2">
      <c r="A46" s="236"/>
      <c r="B46" s="236"/>
      <c r="D46" s="244"/>
      <c r="E46" s="244"/>
      <c r="F46" s="199"/>
      <c r="R46" s="199"/>
      <c r="S46" s="199"/>
      <c r="T46" s="199"/>
      <c r="U46" s="199"/>
      <c r="X46" s="199"/>
      <c r="Y46" s="199"/>
      <c r="Z46" s="199"/>
      <c r="AA46" s="199"/>
      <c r="AB46" s="202"/>
      <c r="AC46" s="199"/>
      <c r="AD46" s="199"/>
      <c r="AE46" s="199"/>
      <c r="AG46" s="274"/>
      <c r="AH46" s="274"/>
    </row>
    <row r="47" spans="1:34" s="201" customFormat="1" x14ac:dyDescent="0.2">
      <c r="A47" s="236"/>
      <c r="B47" s="236"/>
      <c r="D47" s="244"/>
      <c r="E47" s="244"/>
      <c r="F47" s="199"/>
      <c r="R47" s="199"/>
      <c r="S47" s="199"/>
      <c r="T47" s="199"/>
      <c r="U47" s="199"/>
      <c r="X47" s="199"/>
      <c r="Y47" s="199"/>
      <c r="Z47" s="199"/>
      <c r="AA47" s="199"/>
      <c r="AB47" s="202"/>
      <c r="AC47" s="199"/>
      <c r="AD47" s="199"/>
      <c r="AE47" s="199"/>
      <c r="AG47" s="274"/>
      <c r="AH47" s="274"/>
    </row>
    <row r="48" spans="1:34" s="201" customFormat="1" x14ac:dyDescent="0.2">
      <c r="A48" s="236"/>
      <c r="B48" s="236"/>
      <c r="D48" s="244"/>
      <c r="E48" s="244"/>
      <c r="F48" s="199"/>
      <c r="R48" s="199"/>
      <c r="S48" s="199"/>
      <c r="T48" s="199"/>
      <c r="U48" s="199"/>
      <c r="X48" s="199"/>
      <c r="Y48" s="199"/>
      <c r="Z48" s="199"/>
      <c r="AA48" s="199"/>
      <c r="AB48" s="202"/>
      <c r="AC48" s="199"/>
      <c r="AD48" s="199"/>
      <c r="AE48" s="199"/>
      <c r="AG48" s="274"/>
      <c r="AH48" s="274"/>
    </row>
    <row r="49" spans="1:34" s="201" customFormat="1" x14ac:dyDescent="0.2">
      <c r="A49" s="236"/>
      <c r="B49" s="236"/>
      <c r="D49" s="244"/>
      <c r="E49" s="244"/>
      <c r="F49" s="199"/>
      <c r="R49" s="199"/>
      <c r="S49" s="199"/>
      <c r="T49" s="199"/>
      <c r="U49" s="199"/>
      <c r="X49" s="199"/>
      <c r="Y49" s="199"/>
      <c r="Z49" s="199"/>
      <c r="AA49" s="199"/>
      <c r="AB49" s="202"/>
      <c r="AC49" s="199"/>
      <c r="AD49" s="199"/>
      <c r="AE49" s="199"/>
      <c r="AG49" s="274"/>
      <c r="AH49" s="274"/>
    </row>
    <row r="50" spans="1:34" s="201" customFormat="1" x14ac:dyDescent="0.2">
      <c r="A50" s="236"/>
      <c r="B50" s="236"/>
      <c r="D50" s="244"/>
      <c r="E50" s="244"/>
      <c r="F50" s="199"/>
      <c r="R50" s="199"/>
      <c r="S50" s="199"/>
      <c r="T50" s="199"/>
      <c r="U50" s="199"/>
      <c r="X50" s="199"/>
      <c r="Y50" s="199"/>
      <c r="Z50" s="199"/>
      <c r="AA50" s="199"/>
      <c r="AB50" s="202"/>
      <c r="AC50" s="199"/>
      <c r="AD50" s="199"/>
      <c r="AE50" s="199"/>
      <c r="AG50" s="274"/>
      <c r="AH50" s="274"/>
    </row>
    <row r="51" spans="1:34" s="201" customFormat="1" x14ac:dyDescent="0.2">
      <c r="A51" s="236"/>
      <c r="B51" s="236"/>
      <c r="D51" s="244"/>
      <c r="E51" s="244"/>
      <c r="F51" s="199"/>
      <c r="R51" s="199"/>
      <c r="S51" s="199"/>
      <c r="T51" s="199"/>
      <c r="U51" s="199"/>
      <c r="X51" s="199"/>
      <c r="Y51" s="199"/>
      <c r="Z51" s="199"/>
      <c r="AA51" s="199"/>
      <c r="AB51" s="202"/>
      <c r="AC51" s="199"/>
      <c r="AD51" s="199"/>
      <c r="AE51" s="199"/>
      <c r="AG51" s="274"/>
      <c r="AH51" s="274"/>
    </row>
    <row r="52" spans="1:34" s="201" customFormat="1" x14ac:dyDescent="0.2">
      <c r="A52" s="236"/>
      <c r="B52" s="236"/>
      <c r="D52" s="244"/>
      <c r="E52" s="244"/>
      <c r="F52" s="199"/>
      <c r="R52" s="199"/>
      <c r="S52" s="199"/>
      <c r="T52" s="199"/>
      <c r="U52" s="199"/>
      <c r="X52" s="199"/>
      <c r="Y52" s="199"/>
      <c r="Z52" s="199"/>
      <c r="AA52" s="199"/>
      <c r="AB52" s="202"/>
      <c r="AC52" s="199"/>
      <c r="AD52" s="199"/>
      <c r="AE52" s="199"/>
      <c r="AG52" s="274"/>
      <c r="AH52" s="274"/>
    </row>
    <row r="53" spans="1:34" s="201" customFormat="1" x14ac:dyDescent="0.2">
      <c r="A53" s="236"/>
      <c r="B53" s="236"/>
      <c r="D53" s="244"/>
      <c r="E53" s="244"/>
      <c r="F53" s="199"/>
      <c r="R53" s="199"/>
      <c r="S53" s="199"/>
      <c r="T53" s="199"/>
      <c r="U53" s="199"/>
      <c r="X53" s="199"/>
      <c r="Y53" s="199"/>
      <c r="Z53" s="199"/>
      <c r="AA53" s="199"/>
      <c r="AB53" s="202"/>
      <c r="AC53" s="199"/>
      <c r="AD53" s="199"/>
      <c r="AE53" s="199"/>
      <c r="AG53" s="274"/>
      <c r="AH53" s="274"/>
    </row>
    <row r="54" spans="1:34" s="201" customFormat="1" x14ac:dyDescent="0.2">
      <c r="A54" s="236"/>
      <c r="B54" s="236"/>
      <c r="D54" s="244"/>
      <c r="E54" s="244"/>
      <c r="F54" s="199"/>
      <c r="R54" s="199"/>
      <c r="S54" s="199"/>
      <c r="T54" s="199"/>
      <c r="U54" s="199"/>
      <c r="X54" s="199"/>
      <c r="Y54" s="199"/>
      <c r="Z54" s="199"/>
      <c r="AA54" s="199"/>
      <c r="AB54" s="202"/>
      <c r="AC54" s="199"/>
      <c r="AD54" s="199"/>
      <c r="AE54" s="199"/>
      <c r="AG54" s="274"/>
      <c r="AH54" s="274"/>
    </row>
    <row r="55" spans="1:34" s="201" customFormat="1" x14ac:dyDescent="0.2">
      <c r="A55" s="236"/>
      <c r="B55" s="236"/>
      <c r="D55" s="244"/>
      <c r="E55" s="244"/>
      <c r="F55" s="199"/>
      <c r="R55" s="199"/>
      <c r="S55" s="199"/>
      <c r="T55" s="199"/>
      <c r="U55" s="199"/>
      <c r="X55" s="199"/>
      <c r="Y55" s="199"/>
      <c r="Z55" s="199"/>
      <c r="AA55" s="199"/>
      <c r="AB55" s="202"/>
      <c r="AC55" s="199"/>
      <c r="AD55" s="199"/>
      <c r="AE55" s="199"/>
      <c r="AG55" s="274"/>
      <c r="AH55" s="274"/>
    </row>
    <row r="56" spans="1:34" s="201" customFormat="1" x14ac:dyDescent="0.2">
      <c r="A56" s="236"/>
      <c r="B56" s="236"/>
      <c r="D56" s="244"/>
      <c r="E56" s="244"/>
      <c r="F56" s="199"/>
      <c r="R56" s="199"/>
      <c r="S56" s="199"/>
      <c r="T56" s="199"/>
      <c r="U56" s="199"/>
      <c r="X56" s="199"/>
      <c r="Y56" s="199"/>
      <c r="Z56" s="199"/>
      <c r="AA56" s="199"/>
      <c r="AB56" s="202"/>
      <c r="AC56" s="199"/>
      <c r="AD56" s="199"/>
      <c r="AE56" s="199"/>
      <c r="AG56" s="274"/>
      <c r="AH56" s="274"/>
    </row>
    <row r="57" spans="1:34" s="201" customFormat="1" x14ac:dyDescent="0.2">
      <c r="A57" s="236"/>
      <c r="B57" s="236"/>
      <c r="D57" s="244"/>
      <c r="E57" s="244"/>
      <c r="F57" s="199"/>
      <c r="R57" s="199"/>
      <c r="S57" s="199"/>
      <c r="T57" s="199"/>
      <c r="U57" s="199"/>
      <c r="X57" s="199"/>
      <c r="Y57" s="199"/>
      <c r="Z57" s="199"/>
      <c r="AA57" s="199"/>
      <c r="AB57" s="202"/>
      <c r="AC57" s="199"/>
      <c r="AD57" s="199"/>
      <c r="AE57" s="199"/>
      <c r="AG57" s="274"/>
      <c r="AH57" s="274"/>
    </row>
    <row r="58" spans="1:34" s="201" customFormat="1" x14ac:dyDescent="0.2">
      <c r="A58" s="236"/>
      <c r="B58" s="236"/>
      <c r="D58" s="244"/>
      <c r="E58" s="244"/>
      <c r="F58" s="199"/>
      <c r="R58" s="199"/>
      <c r="S58" s="199"/>
      <c r="T58" s="199"/>
      <c r="U58" s="199"/>
      <c r="X58" s="199"/>
      <c r="Y58" s="199"/>
      <c r="Z58" s="199"/>
      <c r="AA58" s="199"/>
      <c r="AB58" s="202"/>
      <c r="AC58" s="199"/>
      <c r="AD58" s="199"/>
      <c r="AE58" s="199"/>
      <c r="AG58" s="274"/>
      <c r="AH58" s="274"/>
    </row>
    <row r="59" spans="1:34" s="201" customFormat="1" x14ac:dyDescent="0.2">
      <c r="A59" s="236"/>
      <c r="B59" s="236"/>
      <c r="D59" s="244"/>
      <c r="E59" s="244"/>
      <c r="F59" s="199"/>
      <c r="R59" s="199"/>
      <c r="S59" s="199"/>
      <c r="T59" s="199"/>
      <c r="U59" s="199"/>
      <c r="X59" s="199"/>
      <c r="Y59" s="199"/>
      <c r="Z59" s="199"/>
      <c r="AA59" s="199"/>
      <c r="AB59" s="202"/>
      <c r="AC59" s="199"/>
      <c r="AD59" s="199"/>
      <c r="AE59" s="199"/>
      <c r="AG59" s="274"/>
      <c r="AH59" s="274"/>
    </row>
    <row r="60" spans="1:34" s="201" customFormat="1" x14ac:dyDescent="0.2">
      <c r="A60" s="236"/>
      <c r="B60" s="236"/>
      <c r="D60" s="244"/>
      <c r="E60" s="244"/>
      <c r="F60" s="199"/>
      <c r="R60" s="199"/>
      <c r="S60" s="199"/>
      <c r="T60" s="199"/>
      <c r="U60" s="199"/>
      <c r="X60" s="199"/>
      <c r="Y60" s="199"/>
      <c r="Z60" s="199"/>
      <c r="AA60" s="199"/>
      <c r="AB60" s="202"/>
      <c r="AC60" s="199"/>
      <c r="AD60" s="199"/>
      <c r="AE60" s="199"/>
      <c r="AG60" s="274"/>
      <c r="AH60" s="274"/>
    </row>
    <row r="61" spans="1:34" s="201" customFormat="1" x14ac:dyDescent="0.2">
      <c r="A61" s="236"/>
      <c r="B61" s="236"/>
      <c r="D61" s="244"/>
      <c r="E61" s="244"/>
      <c r="F61" s="199"/>
      <c r="R61" s="199"/>
      <c r="S61" s="199"/>
      <c r="T61" s="199"/>
      <c r="U61" s="199"/>
      <c r="X61" s="199"/>
      <c r="Y61" s="199"/>
      <c r="Z61" s="199"/>
      <c r="AA61" s="199"/>
      <c r="AB61" s="202"/>
      <c r="AC61" s="199"/>
      <c r="AD61" s="199"/>
      <c r="AE61" s="199"/>
      <c r="AG61" s="274"/>
      <c r="AH61" s="274"/>
    </row>
    <row r="62" spans="1:34" s="201" customFormat="1" x14ac:dyDescent="0.2">
      <c r="A62" s="236"/>
      <c r="B62" s="236"/>
      <c r="D62" s="244"/>
      <c r="E62" s="244"/>
      <c r="F62" s="199"/>
      <c r="R62" s="199"/>
      <c r="S62" s="199"/>
      <c r="T62" s="199"/>
      <c r="U62" s="199"/>
      <c r="X62" s="199"/>
      <c r="Y62" s="199"/>
      <c r="Z62" s="199"/>
      <c r="AA62" s="199"/>
      <c r="AB62" s="202"/>
      <c r="AC62" s="199"/>
      <c r="AD62" s="199"/>
      <c r="AE62" s="199"/>
      <c r="AG62" s="274"/>
      <c r="AH62" s="274"/>
    </row>
    <row r="63" spans="1:34" s="201" customFormat="1" x14ac:dyDescent="0.2">
      <c r="A63" s="236"/>
      <c r="B63" s="236"/>
      <c r="D63" s="244"/>
      <c r="E63" s="244"/>
      <c r="F63" s="199"/>
      <c r="R63" s="199"/>
      <c r="S63" s="199"/>
      <c r="T63" s="199"/>
      <c r="U63" s="199"/>
      <c r="X63" s="199"/>
      <c r="Y63" s="199"/>
      <c r="Z63" s="199"/>
      <c r="AA63" s="199"/>
      <c r="AB63" s="202"/>
      <c r="AC63" s="199"/>
      <c r="AD63" s="199"/>
      <c r="AE63" s="199"/>
      <c r="AG63" s="274"/>
      <c r="AH63" s="274"/>
    </row>
    <row r="64" spans="1:34" s="201" customFormat="1" x14ac:dyDescent="0.2">
      <c r="A64" s="236"/>
      <c r="B64" s="236"/>
      <c r="D64" s="244"/>
      <c r="E64" s="244"/>
      <c r="F64" s="199"/>
      <c r="R64" s="199"/>
      <c r="S64" s="199"/>
      <c r="T64" s="199"/>
      <c r="U64" s="199"/>
      <c r="X64" s="199"/>
      <c r="Y64" s="199"/>
      <c r="Z64" s="199"/>
      <c r="AA64" s="199"/>
      <c r="AB64" s="202"/>
      <c r="AC64" s="199"/>
      <c r="AD64" s="199"/>
      <c r="AE64" s="199"/>
      <c r="AG64" s="274"/>
      <c r="AH64" s="274"/>
    </row>
    <row r="65" spans="1:34" s="201" customFormat="1" x14ac:dyDescent="0.2">
      <c r="A65" s="236"/>
      <c r="B65" s="236"/>
      <c r="D65" s="244"/>
      <c r="E65" s="244"/>
      <c r="F65" s="199"/>
      <c r="R65" s="199"/>
      <c r="S65" s="199"/>
      <c r="T65" s="199"/>
      <c r="U65" s="199"/>
      <c r="X65" s="199"/>
      <c r="Y65" s="199"/>
      <c r="Z65" s="199"/>
      <c r="AA65" s="199"/>
      <c r="AB65" s="202"/>
      <c r="AC65" s="199"/>
      <c r="AD65" s="199"/>
      <c r="AE65" s="199"/>
      <c r="AG65" s="274"/>
      <c r="AH65" s="274"/>
    </row>
    <row r="66" spans="1:34" s="201" customFormat="1" x14ac:dyDescent="0.2">
      <c r="A66" s="236"/>
      <c r="B66" s="236"/>
      <c r="D66" s="244"/>
      <c r="E66" s="244"/>
      <c r="F66" s="199"/>
      <c r="R66" s="199"/>
      <c r="S66" s="199"/>
      <c r="T66" s="199"/>
      <c r="U66" s="199"/>
      <c r="X66" s="199"/>
      <c r="Y66" s="199"/>
      <c r="Z66" s="199"/>
      <c r="AA66" s="199"/>
      <c r="AB66" s="202"/>
      <c r="AC66" s="199"/>
      <c r="AD66" s="199"/>
      <c r="AE66" s="199"/>
      <c r="AG66" s="274"/>
      <c r="AH66" s="274"/>
    </row>
    <row r="67" spans="1:34" s="201" customFormat="1" x14ac:dyDescent="0.2">
      <c r="A67" s="236"/>
      <c r="B67" s="236"/>
      <c r="D67" s="244"/>
      <c r="E67" s="244"/>
      <c r="F67" s="199"/>
      <c r="R67" s="199"/>
      <c r="S67" s="199"/>
      <c r="T67" s="199"/>
      <c r="U67" s="199"/>
      <c r="X67" s="199"/>
      <c r="Y67" s="199"/>
      <c r="Z67" s="199"/>
      <c r="AA67" s="199"/>
      <c r="AB67" s="202"/>
      <c r="AC67" s="199"/>
      <c r="AD67" s="199"/>
      <c r="AE67" s="199"/>
      <c r="AG67" s="274"/>
      <c r="AH67" s="274"/>
    </row>
    <row r="68" spans="1:34" s="201" customFormat="1" x14ac:dyDescent="0.2">
      <c r="A68" s="236"/>
      <c r="B68" s="236"/>
      <c r="D68" s="244"/>
      <c r="E68" s="244"/>
      <c r="F68" s="199"/>
      <c r="R68" s="199"/>
      <c r="S68" s="199"/>
      <c r="T68" s="199"/>
      <c r="U68" s="199"/>
      <c r="X68" s="199"/>
      <c r="Y68" s="199"/>
      <c r="Z68" s="199"/>
      <c r="AA68" s="199"/>
      <c r="AB68" s="202"/>
      <c r="AC68" s="199"/>
      <c r="AD68" s="199"/>
      <c r="AE68" s="199"/>
      <c r="AG68" s="274"/>
      <c r="AH68" s="274"/>
    </row>
    <row r="69" spans="1:34" s="201" customFormat="1" x14ac:dyDescent="0.2">
      <c r="A69" s="236"/>
      <c r="B69" s="236"/>
      <c r="D69" s="244"/>
      <c r="E69" s="244"/>
      <c r="F69" s="199"/>
      <c r="R69" s="199"/>
      <c r="S69" s="199"/>
      <c r="T69" s="199"/>
      <c r="U69" s="199"/>
      <c r="X69" s="199"/>
      <c r="Y69" s="199"/>
      <c r="Z69" s="199"/>
      <c r="AA69" s="199"/>
      <c r="AB69" s="202"/>
      <c r="AC69" s="199"/>
      <c r="AD69" s="199"/>
      <c r="AE69" s="199"/>
      <c r="AG69" s="274"/>
      <c r="AH69" s="274"/>
    </row>
    <row r="70" spans="1:34" s="201" customFormat="1" x14ac:dyDescent="0.2">
      <c r="A70" s="236"/>
      <c r="B70" s="236"/>
      <c r="D70" s="244"/>
      <c r="E70" s="244"/>
      <c r="F70" s="199"/>
      <c r="R70" s="199"/>
      <c r="S70" s="199"/>
      <c r="T70" s="199"/>
      <c r="U70" s="199"/>
      <c r="X70" s="199"/>
      <c r="Y70" s="199"/>
      <c r="Z70" s="199"/>
      <c r="AA70" s="199"/>
      <c r="AB70" s="202"/>
      <c r="AC70" s="199"/>
      <c r="AD70" s="199"/>
      <c r="AE70" s="199"/>
      <c r="AG70" s="274"/>
      <c r="AH70" s="274"/>
    </row>
    <row r="71" spans="1:34" s="201" customFormat="1" x14ac:dyDescent="0.2">
      <c r="A71" s="236"/>
      <c r="B71" s="236"/>
      <c r="D71" s="244"/>
      <c r="E71" s="244"/>
      <c r="F71" s="199"/>
      <c r="R71" s="199"/>
      <c r="S71" s="199"/>
      <c r="T71" s="199"/>
      <c r="U71" s="199"/>
      <c r="X71" s="199"/>
      <c r="Y71" s="199"/>
      <c r="Z71" s="199"/>
      <c r="AA71" s="199"/>
      <c r="AB71" s="202"/>
      <c r="AC71" s="199"/>
      <c r="AD71" s="199"/>
      <c r="AE71" s="199"/>
      <c r="AG71" s="274"/>
      <c r="AH71" s="274"/>
    </row>
    <row r="72" spans="1:34" s="201" customFormat="1" x14ac:dyDescent="0.2">
      <c r="A72" s="236"/>
      <c r="B72" s="236"/>
      <c r="D72" s="244"/>
      <c r="E72" s="244"/>
      <c r="F72" s="199"/>
      <c r="R72" s="199"/>
      <c r="S72" s="199"/>
      <c r="T72" s="199"/>
      <c r="U72" s="199"/>
      <c r="X72" s="199"/>
      <c r="Y72" s="199"/>
      <c r="Z72" s="199"/>
      <c r="AA72" s="199"/>
      <c r="AB72" s="202"/>
      <c r="AC72" s="199"/>
      <c r="AD72" s="199"/>
      <c r="AE72" s="199"/>
      <c r="AG72" s="274"/>
      <c r="AH72" s="274"/>
    </row>
    <row r="73" spans="1:34" s="201" customFormat="1" x14ac:dyDescent="0.2">
      <c r="A73" s="236"/>
      <c r="B73" s="236"/>
      <c r="D73" s="244"/>
      <c r="E73" s="244"/>
      <c r="F73" s="199"/>
      <c r="R73" s="199"/>
      <c r="S73" s="199"/>
      <c r="T73" s="199"/>
      <c r="U73" s="199"/>
      <c r="X73" s="199"/>
      <c r="Y73" s="199"/>
      <c r="Z73" s="199"/>
      <c r="AA73" s="199"/>
      <c r="AB73" s="202"/>
      <c r="AC73" s="199"/>
      <c r="AD73" s="199"/>
      <c r="AE73" s="199"/>
      <c r="AG73" s="274"/>
      <c r="AH73" s="274"/>
    </row>
    <row r="74" spans="1:34" s="201" customFormat="1" x14ac:dyDescent="0.2">
      <c r="A74" s="236"/>
      <c r="B74" s="236"/>
      <c r="D74" s="244"/>
      <c r="E74" s="244"/>
      <c r="F74" s="199"/>
      <c r="R74" s="199"/>
      <c r="S74" s="199"/>
      <c r="T74" s="199"/>
      <c r="U74" s="199"/>
      <c r="X74" s="199"/>
      <c r="Y74" s="199"/>
      <c r="Z74" s="199"/>
      <c r="AA74" s="199"/>
      <c r="AB74" s="202"/>
      <c r="AC74" s="199"/>
      <c r="AD74" s="199"/>
      <c r="AE74" s="199"/>
      <c r="AG74" s="274"/>
      <c r="AH74" s="274"/>
    </row>
    <row r="75" spans="1:34" s="201" customFormat="1" x14ac:dyDescent="0.2">
      <c r="A75" s="236"/>
      <c r="B75" s="236"/>
      <c r="D75" s="244"/>
      <c r="E75" s="244"/>
      <c r="F75" s="199"/>
      <c r="R75" s="199"/>
      <c r="S75" s="199"/>
      <c r="T75" s="199"/>
      <c r="U75" s="199"/>
      <c r="X75" s="199"/>
      <c r="Y75" s="199"/>
      <c r="Z75" s="199"/>
      <c r="AA75" s="199"/>
      <c r="AB75" s="202"/>
      <c r="AC75" s="199"/>
      <c r="AD75" s="199"/>
      <c r="AE75" s="199"/>
      <c r="AG75" s="274"/>
      <c r="AH75" s="274"/>
    </row>
    <row r="76" spans="1:34" s="201" customFormat="1" x14ac:dyDescent="0.2">
      <c r="A76" s="236"/>
      <c r="B76" s="236"/>
      <c r="D76" s="244"/>
      <c r="E76" s="244"/>
      <c r="F76" s="199"/>
      <c r="R76" s="199"/>
      <c r="S76" s="199"/>
      <c r="T76" s="199"/>
      <c r="U76" s="199"/>
      <c r="X76" s="199"/>
      <c r="Y76" s="199"/>
      <c r="Z76" s="199"/>
      <c r="AA76" s="199"/>
      <c r="AB76" s="202"/>
      <c r="AC76" s="199"/>
      <c r="AD76" s="199"/>
      <c r="AE76" s="199"/>
      <c r="AG76" s="274"/>
      <c r="AH76" s="274"/>
    </row>
    <row r="77" spans="1:34" s="201" customFormat="1" x14ac:dyDescent="0.2">
      <c r="A77" s="236"/>
      <c r="B77" s="236"/>
      <c r="D77" s="244"/>
      <c r="E77" s="244"/>
      <c r="F77" s="199"/>
      <c r="R77" s="199"/>
      <c r="S77" s="199"/>
      <c r="T77" s="199"/>
      <c r="U77" s="199"/>
      <c r="X77" s="199"/>
      <c r="Y77" s="199"/>
      <c r="Z77" s="199"/>
      <c r="AA77" s="199"/>
      <c r="AB77" s="202"/>
      <c r="AC77" s="199"/>
      <c r="AD77" s="199"/>
      <c r="AE77" s="199"/>
      <c r="AG77" s="274"/>
      <c r="AH77" s="274"/>
    </row>
    <row r="78" spans="1:34" s="201" customFormat="1" x14ac:dyDescent="0.2">
      <c r="A78" s="236"/>
      <c r="B78" s="236"/>
      <c r="D78" s="244"/>
      <c r="E78" s="244"/>
      <c r="F78" s="199"/>
      <c r="R78" s="199"/>
      <c r="S78" s="199"/>
      <c r="T78" s="199"/>
      <c r="U78" s="199"/>
      <c r="X78" s="199"/>
      <c r="Y78" s="199"/>
      <c r="Z78" s="199"/>
      <c r="AA78" s="199"/>
      <c r="AB78" s="202"/>
      <c r="AC78" s="199"/>
      <c r="AD78" s="199"/>
      <c r="AE78" s="199"/>
      <c r="AG78" s="274"/>
      <c r="AH78" s="274"/>
    </row>
    <row r="79" spans="1:34" s="201" customFormat="1" x14ac:dyDescent="0.2">
      <c r="A79" s="236"/>
      <c r="B79" s="236"/>
      <c r="D79" s="244"/>
      <c r="E79" s="244"/>
      <c r="F79" s="199"/>
      <c r="R79" s="199"/>
      <c r="S79" s="199"/>
      <c r="T79" s="199"/>
      <c r="U79" s="199"/>
      <c r="X79" s="199"/>
      <c r="Y79" s="199"/>
      <c r="Z79" s="199"/>
      <c r="AA79" s="199"/>
      <c r="AB79" s="202"/>
      <c r="AC79" s="199"/>
      <c r="AD79" s="199"/>
      <c r="AE79" s="199"/>
      <c r="AG79" s="274"/>
      <c r="AH79" s="274"/>
    </row>
    <row r="80" spans="1:34" s="201" customFormat="1" x14ac:dyDescent="0.2">
      <c r="A80" s="236"/>
      <c r="B80" s="236"/>
      <c r="D80" s="244"/>
      <c r="E80" s="244"/>
      <c r="F80" s="199"/>
      <c r="R80" s="199"/>
      <c r="S80" s="199"/>
      <c r="T80" s="199"/>
      <c r="U80" s="199"/>
      <c r="X80" s="199"/>
      <c r="Y80" s="199"/>
      <c r="Z80" s="199"/>
      <c r="AA80" s="199"/>
      <c r="AB80" s="202"/>
      <c r="AC80" s="199"/>
      <c r="AD80" s="199"/>
      <c r="AE80" s="199"/>
      <c r="AG80" s="274"/>
      <c r="AH80" s="274"/>
    </row>
    <row r="81" spans="1:34" s="201" customFormat="1" x14ac:dyDescent="0.2">
      <c r="A81" s="236"/>
      <c r="B81" s="236"/>
      <c r="D81" s="244"/>
      <c r="E81" s="244"/>
      <c r="F81" s="199"/>
      <c r="R81" s="199"/>
      <c r="S81" s="199"/>
      <c r="T81" s="199"/>
      <c r="U81" s="199"/>
      <c r="X81" s="199"/>
      <c r="Y81" s="199"/>
      <c r="Z81" s="199"/>
      <c r="AA81" s="199"/>
      <c r="AB81" s="202"/>
      <c r="AC81" s="199"/>
      <c r="AD81" s="199"/>
      <c r="AE81" s="199"/>
      <c r="AG81" s="274"/>
      <c r="AH81" s="274"/>
    </row>
    <row r="82" spans="1:34" s="201" customFormat="1" x14ac:dyDescent="0.2">
      <c r="A82" s="236"/>
      <c r="B82" s="236"/>
      <c r="D82" s="244"/>
      <c r="E82" s="244"/>
      <c r="F82" s="199"/>
      <c r="R82" s="199"/>
      <c r="S82" s="199"/>
      <c r="T82" s="199"/>
      <c r="U82" s="199"/>
      <c r="X82" s="199"/>
      <c r="Y82" s="199"/>
      <c r="Z82" s="199"/>
      <c r="AA82" s="199"/>
      <c r="AB82" s="202"/>
      <c r="AC82" s="199"/>
      <c r="AD82" s="199"/>
      <c r="AE82" s="199"/>
      <c r="AG82" s="274"/>
      <c r="AH82" s="274"/>
    </row>
    <row r="83" spans="1:34" s="201" customFormat="1" x14ac:dyDescent="0.2">
      <c r="A83" s="236"/>
      <c r="B83" s="236"/>
      <c r="D83" s="244"/>
      <c r="E83" s="244"/>
      <c r="F83" s="199"/>
      <c r="R83" s="199"/>
      <c r="S83" s="199"/>
      <c r="T83" s="199"/>
      <c r="U83" s="199"/>
      <c r="X83" s="199"/>
      <c r="Y83" s="199"/>
      <c r="Z83" s="199"/>
      <c r="AA83" s="199"/>
      <c r="AB83" s="202"/>
      <c r="AC83" s="199"/>
      <c r="AD83" s="199"/>
      <c r="AE83" s="199"/>
      <c r="AG83" s="274"/>
      <c r="AH83" s="274"/>
    </row>
    <row r="84" spans="1:34" s="201" customFormat="1" x14ac:dyDescent="0.2">
      <c r="A84" s="236"/>
      <c r="B84" s="236"/>
      <c r="D84" s="244"/>
      <c r="E84" s="244"/>
      <c r="F84" s="199"/>
      <c r="R84" s="199"/>
      <c r="S84" s="199"/>
      <c r="T84" s="199"/>
      <c r="U84" s="199"/>
      <c r="X84" s="199"/>
      <c r="Y84" s="199"/>
      <c r="Z84" s="199"/>
      <c r="AA84" s="199"/>
      <c r="AB84" s="202"/>
      <c r="AC84" s="199"/>
      <c r="AD84" s="199"/>
      <c r="AE84" s="199"/>
      <c r="AG84" s="274"/>
      <c r="AH84" s="274"/>
    </row>
    <row r="85" spans="1:34" s="201" customFormat="1" x14ac:dyDescent="0.2">
      <c r="A85" s="236"/>
      <c r="B85" s="236"/>
      <c r="D85" s="244"/>
      <c r="E85" s="244"/>
      <c r="F85" s="199"/>
      <c r="R85" s="199"/>
      <c r="S85" s="199"/>
      <c r="T85" s="199"/>
      <c r="U85" s="199"/>
      <c r="X85" s="199"/>
      <c r="Y85" s="199"/>
      <c r="Z85" s="199"/>
      <c r="AA85" s="199"/>
      <c r="AB85" s="202"/>
      <c r="AC85" s="199"/>
      <c r="AD85" s="199"/>
      <c r="AE85" s="199"/>
      <c r="AG85" s="274"/>
      <c r="AH85" s="274"/>
    </row>
    <row r="86" spans="1:34" s="201" customFormat="1" x14ac:dyDescent="0.2">
      <c r="A86" s="236"/>
      <c r="B86" s="236"/>
      <c r="D86" s="244"/>
      <c r="E86" s="244"/>
      <c r="F86" s="199"/>
      <c r="R86" s="199"/>
      <c r="S86" s="199"/>
      <c r="T86" s="199"/>
      <c r="U86" s="199"/>
      <c r="X86" s="199"/>
      <c r="Y86" s="199"/>
      <c r="Z86" s="199"/>
      <c r="AA86" s="199"/>
      <c r="AB86" s="202"/>
      <c r="AC86" s="199"/>
      <c r="AD86" s="199"/>
      <c r="AE86" s="199"/>
      <c r="AG86" s="274"/>
      <c r="AH86" s="274"/>
    </row>
    <row r="87" spans="1:34" s="201" customFormat="1" x14ac:dyDescent="0.2">
      <c r="A87" s="236"/>
      <c r="B87" s="236"/>
      <c r="D87" s="244"/>
      <c r="E87" s="244"/>
      <c r="F87" s="199"/>
      <c r="R87" s="199"/>
      <c r="S87" s="199"/>
      <c r="T87" s="199"/>
      <c r="U87" s="199"/>
      <c r="X87" s="199"/>
      <c r="Y87" s="199"/>
      <c r="Z87" s="199"/>
      <c r="AA87" s="199"/>
      <c r="AB87" s="202"/>
      <c r="AC87" s="199"/>
      <c r="AD87" s="199"/>
      <c r="AE87" s="199"/>
      <c r="AG87" s="274"/>
      <c r="AH87" s="274"/>
    </row>
    <row r="88" spans="1:34" s="201" customFormat="1" x14ac:dyDescent="0.2">
      <c r="A88" s="236"/>
      <c r="B88" s="236"/>
      <c r="D88" s="244"/>
      <c r="E88" s="244"/>
      <c r="F88" s="199"/>
      <c r="R88" s="199"/>
      <c r="S88" s="199"/>
      <c r="T88" s="199"/>
      <c r="U88" s="199"/>
      <c r="X88" s="199"/>
      <c r="Y88" s="199"/>
      <c r="Z88" s="199"/>
      <c r="AA88" s="199"/>
      <c r="AB88" s="202"/>
      <c r="AC88" s="199"/>
      <c r="AD88" s="199"/>
      <c r="AE88" s="199"/>
      <c r="AG88" s="274"/>
      <c r="AH88" s="274"/>
    </row>
    <row r="89" spans="1:34" s="201" customFormat="1" x14ac:dyDescent="0.2">
      <c r="A89" s="236"/>
      <c r="B89" s="236"/>
      <c r="D89" s="244"/>
      <c r="E89" s="244"/>
      <c r="F89" s="199"/>
      <c r="R89" s="199"/>
      <c r="S89" s="199"/>
      <c r="T89" s="199"/>
      <c r="U89" s="199"/>
      <c r="X89" s="199"/>
      <c r="Y89" s="199"/>
      <c r="Z89" s="199"/>
      <c r="AA89" s="199"/>
      <c r="AB89" s="202"/>
      <c r="AC89" s="199"/>
      <c r="AD89" s="199"/>
      <c r="AE89" s="199"/>
      <c r="AG89" s="274"/>
      <c r="AH89" s="274"/>
    </row>
    <row r="90" spans="1:34" s="201" customFormat="1" x14ac:dyDescent="0.2">
      <c r="A90" s="236"/>
      <c r="B90" s="236"/>
      <c r="D90" s="244"/>
      <c r="E90" s="244"/>
      <c r="F90" s="199"/>
      <c r="R90" s="199"/>
      <c r="S90" s="199"/>
      <c r="T90" s="199"/>
      <c r="U90" s="199"/>
      <c r="X90" s="199"/>
      <c r="Y90" s="199"/>
      <c r="Z90" s="199"/>
      <c r="AA90" s="199"/>
      <c r="AB90" s="202"/>
      <c r="AC90" s="199"/>
      <c r="AD90" s="199"/>
      <c r="AE90" s="199"/>
      <c r="AG90" s="274"/>
      <c r="AH90" s="274"/>
    </row>
    <row r="91" spans="1:34" s="201" customFormat="1" x14ac:dyDescent="0.2">
      <c r="A91" s="236"/>
      <c r="B91" s="236"/>
      <c r="D91" s="244"/>
      <c r="E91" s="244"/>
      <c r="F91" s="199"/>
      <c r="R91" s="199"/>
      <c r="S91" s="199"/>
      <c r="T91" s="199"/>
      <c r="U91" s="199"/>
      <c r="X91" s="199"/>
      <c r="Y91" s="199"/>
      <c r="Z91" s="199"/>
      <c r="AA91" s="199"/>
      <c r="AB91" s="202"/>
      <c r="AC91" s="199"/>
      <c r="AD91" s="199"/>
      <c r="AE91" s="199"/>
      <c r="AG91" s="274"/>
      <c r="AH91" s="274"/>
    </row>
    <row r="92" spans="1:34" s="201" customFormat="1" x14ac:dyDescent="0.2">
      <c r="A92" s="236"/>
      <c r="B92" s="236"/>
      <c r="D92" s="244"/>
      <c r="E92" s="244"/>
      <c r="F92" s="199"/>
      <c r="R92" s="199"/>
      <c r="S92" s="199"/>
      <c r="T92" s="199"/>
      <c r="U92" s="199"/>
      <c r="X92" s="199"/>
      <c r="Y92" s="199"/>
      <c r="Z92" s="199"/>
      <c r="AA92" s="199"/>
      <c r="AB92" s="202"/>
      <c r="AC92" s="199"/>
      <c r="AD92" s="199"/>
      <c r="AE92" s="199"/>
      <c r="AG92" s="274"/>
      <c r="AH92" s="274"/>
    </row>
    <row r="93" spans="1:34" s="201" customFormat="1" x14ac:dyDescent="0.2">
      <c r="A93" s="236"/>
      <c r="B93" s="236"/>
      <c r="D93" s="244"/>
      <c r="E93" s="244"/>
      <c r="F93" s="199"/>
      <c r="R93" s="199"/>
      <c r="S93" s="199"/>
      <c r="T93" s="199"/>
      <c r="U93" s="199"/>
      <c r="X93" s="199"/>
      <c r="Y93" s="199"/>
      <c r="Z93" s="199"/>
      <c r="AA93" s="199"/>
      <c r="AB93" s="202"/>
      <c r="AC93" s="199"/>
      <c r="AD93" s="199"/>
      <c r="AE93" s="199"/>
      <c r="AG93" s="274"/>
      <c r="AH93" s="274"/>
    </row>
    <row r="94" spans="1:34" s="201" customFormat="1" x14ac:dyDescent="0.2">
      <c r="A94" s="236"/>
      <c r="B94" s="236"/>
      <c r="D94" s="244"/>
      <c r="E94" s="244"/>
      <c r="F94" s="199"/>
      <c r="R94" s="199"/>
      <c r="S94" s="199"/>
      <c r="T94" s="199"/>
      <c r="U94" s="199"/>
      <c r="X94" s="199"/>
      <c r="Y94" s="199"/>
      <c r="Z94" s="199"/>
      <c r="AA94" s="199"/>
      <c r="AB94" s="202"/>
      <c r="AC94" s="199"/>
      <c r="AD94" s="199"/>
      <c r="AE94" s="199"/>
      <c r="AG94" s="274"/>
      <c r="AH94" s="274"/>
    </row>
    <row r="95" spans="1:34" s="201" customFormat="1" x14ac:dyDescent="0.2">
      <c r="A95" s="236"/>
      <c r="B95" s="236"/>
      <c r="D95" s="244"/>
      <c r="E95" s="244"/>
      <c r="F95" s="199"/>
      <c r="R95" s="199"/>
      <c r="S95" s="199"/>
      <c r="T95" s="199"/>
      <c r="U95" s="199"/>
      <c r="X95" s="199"/>
      <c r="Y95" s="199"/>
      <c r="Z95" s="199"/>
      <c r="AA95" s="199"/>
      <c r="AB95" s="202"/>
      <c r="AC95" s="199"/>
      <c r="AD95" s="199"/>
      <c r="AE95" s="199"/>
      <c r="AG95" s="274"/>
      <c r="AH95" s="274"/>
    </row>
    <row r="96" spans="1:34" s="201" customFormat="1" x14ac:dyDescent="0.2">
      <c r="A96" s="236"/>
      <c r="B96" s="236"/>
      <c r="D96" s="244"/>
      <c r="E96" s="244"/>
      <c r="F96" s="199"/>
      <c r="R96" s="199"/>
      <c r="S96" s="199"/>
      <c r="T96" s="199"/>
      <c r="U96" s="199"/>
      <c r="X96" s="199"/>
      <c r="Y96" s="199"/>
      <c r="Z96" s="199"/>
      <c r="AA96" s="199"/>
      <c r="AB96" s="202"/>
      <c r="AC96" s="199"/>
      <c r="AD96" s="199"/>
      <c r="AE96" s="199"/>
      <c r="AG96" s="274"/>
      <c r="AH96" s="274"/>
    </row>
    <row r="97" spans="1:34" s="201" customFormat="1" x14ac:dyDescent="0.2">
      <c r="A97" s="236"/>
      <c r="B97" s="236"/>
      <c r="D97" s="244"/>
      <c r="E97" s="244"/>
      <c r="F97" s="199"/>
      <c r="R97" s="199"/>
      <c r="S97" s="199"/>
      <c r="T97" s="199"/>
      <c r="U97" s="199"/>
      <c r="X97" s="199"/>
      <c r="Y97" s="199"/>
      <c r="Z97" s="199"/>
      <c r="AA97" s="199"/>
      <c r="AB97" s="202"/>
      <c r="AC97" s="199"/>
      <c r="AD97" s="199"/>
      <c r="AE97" s="199"/>
      <c r="AG97" s="274"/>
      <c r="AH97" s="274"/>
    </row>
    <row r="98" spans="1:34" s="201" customFormat="1" x14ac:dyDescent="0.2">
      <c r="A98" s="236"/>
      <c r="B98" s="236"/>
      <c r="D98" s="244"/>
      <c r="E98" s="244"/>
      <c r="F98" s="199"/>
      <c r="R98" s="199"/>
      <c r="S98" s="199"/>
      <c r="T98" s="199"/>
      <c r="U98" s="199"/>
      <c r="X98" s="199"/>
      <c r="Y98" s="199"/>
      <c r="Z98" s="199"/>
      <c r="AA98" s="199"/>
      <c r="AB98" s="202"/>
      <c r="AC98" s="199"/>
      <c r="AD98" s="199"/>
      <c r="AE98" s="199"/>
      <c r="AG98" s="274"/>
      <c r="AH98" s="274"/>
    </row>
    <row r="99" spans="1:34" s="201" customFormat="1" x14ac:dyDescent="0.2">
      <c r="A99" s="236"/>
      <c r="B99" s="236"/>
      <c r="D99" s="244"/>
      <c r="E99" s="244"/>
      <c r="F99" s="199"/>
      <c r="R99" s="199"/>
      <c r="S99" s="199"/>
      <c r="T99" s="199"/>
      <c r="U99" s="199"/>
      <c r="X99" s="199"/>
      <c r="Y99" s="199"/>
      <c r="Z99" s="199"/>
      <c r="AA99" s="199"/>
      <c r="AB99" s="202"/>
      <c r="AC99" s="199"/>
      <c r="AD99" s="199"/>
      <c r="AE99" s="199"/>
      <c r="AG99" s="274"/>
      <c r="AH99" s="274"/>
    </row>
    <row r="100" spans="1:34" s="201" customFormat="1" x14ac:dyDescent="0.2">
      <c r="A100" s="236"/>
      <c r="B100" s="236"/>
      <c r="D100" s="244"/>
      <c r="E100" s="244"/>
      <c r="F100" s="199"/>
      <c r="R100" s="199"/>
      <c r="S100" s="199"/>
      <c r="T100" s="199"/>
      <c r="U100" s="199"/>
      <c r="X100" s="199"/>
      <c r="Y100" s="199"/>
      <c r="Z100" s="199"/>
      <c r="AA100" s="199"/>
      <c r="AB100" s="202"/>
      <c r="AC100" s="199"/>
      <c r="AD100" s="199"/>
      <c r="AE100" s="199"/>
      <c r="AG100" s="274"/>
      <c r="AH100" s="274"/>
    </row>
    <row r="101" spans="1:34" s="201" customFormat="1" x14ac:dyDescent="0.2">
      <c r="A101" s="236"/>
      <c r="B101" s="236"/>
      <c r="D101" s="244"/>
      <c r="E101" s="244"/>
      <c r="F101" s="199"/>
      <c r="R101" s="199"/>
      <c r="S101" s="199"/>
      <c r="T101" s="199"/>
      <c r="U101" s="199"/>
      <c r="X101" s="199"/>
      <c r="Y101" s="199"/>
      <c r="Z101" s="199"/>
      <c r="AA101" s="199"/>
      <c r="AB101" s="202"/>
      <c r="AC101" s="199"/>
      <c r="AD101" s="199"/>
      <c r="AE101" s="199"/>
      <c r="AG101" s="274"/>
      <c r="AH101" s="274"/>
    </row>
    <row r="102" spans="1:34" s="201" customFormat="1" x14ac:dyDescent="0.2">
      <c r="A102" s="236"/>
      <c r="B102" s="236"/>
      <c r="D102" s="244"/>
      <c r="E102" s="244"/>
      <c r="F102" s="199"/>
      <c r="R102" s="199"/>
      <c r="S102" s="199"/>
      <c r="T102" s="199"/>
      <c r="U102" s="199"/>
      <c r="X102" s="199"/>
      <c r="Y102" s="199"/>
      <c r="Z102" s="199"/>
      <c r="AA102" s="199"/>
      <c r="AB102" s="202"/>
      <c r="AC102" s="199"/>
      <c r="AD102" s="199"/>
      <c r="AE102" s="199"/>
      <c r="AG102" s="274"/>
      <c r="AH102" s="274"/>
    </row>
    <row r="103" spans="1:34" s="201" customFormat="1" x14ac:dyDescent="0.2">
      <c r="A103" s="236"/>
      <c r="B103" s="236"/>
      <c r="D103" s="244"/>
      <c r="E103" s="244"/>
      <c r="F103" s="199"/>
      <c r="R103" s="199"/>
      <c r="S103" s="199"/>
      <c r="T103" s="199"/>
      <c r="U103" s="199"/>
      <c r="X103" s="199"/>
      <c r="Y103" s="199"/>
      <c r="Z103" s="199"/>
      <c r="AA103" s="199"/>
      <c r="AB103" s="202"/>
      <c r="AC103" s="199"/>
      <c r="AD103" s="199"/>
      <c r="AE103" s="199"/>
      <c r="AG103" s="274"/>
      <c r="AH103" s="274"/>
    </row>
    <row r="104" spans="1:34" s="201" customFormat="1" x14ac:dyDescent="0.2">
      <c r="A104" s="236"/>
      <c r="B104" s="236"/>
      <c r="D104" s="244"/>
      <c r="E104" s="244"/>
      <c r="F104" s="199"/>
      <c r="R104" s="199"/>
      <c r="S104" s="199"/>
      <c r="T104" s="199"/>
      <c r="U104" s="199"/>
      <c r="X104" s="199"/>
      <c r="Y104" s="199"/>
      <c r="Z104" s="199"/>
      <c r="AA104" s="199"/>
      <c r="AB104" s="202"/>
      <c r="AC104" s="199"/>
      <c r="AD104" s="199"/>
      <c r="AE104" s="199"/>
      <c r="AG104" s="274"/>
      <c r="AH104" s="274"/>
    </row>
    <row r="105" spans="1:34" s="201" customFormat="1" x14ac:dyDescent="0.2">
      <c r="A105" s="236"/>
      <c r="B105" s="236"/>
      <c r="D105" s="244"/>
      <c r="E105" s="244"/>
      <c r="F105" s="199"/>
      <c r="R105" s="199"/>
      <c r="S105" s="199"/>
      <c r="T105" s="199"/>
      <c r="U105" s="199"/>
      <c r="X105" s="199"/>
      <c r="Y105" s="199"/>
      <c r="Z105" s="199"/>
      <c r="AA105" s="199"/>
      <c r="AB105" s="202"/>
      <c r="AC105" s="199"/>
      <c r="AD105" s="199"/>
      <c r="AE105" s="199"/>
      <c r="AG105" s="274"/>
      <c r="AH105" s="274"/>
    </row>
    <row r="106" spans="1:34" s="201" customFormat="1" x14ac:dyDescent="0.2">
      <c r="A106" s="236"/>
      <c r="B106" s="236"/>
      <c r="D106" s="244"/>
      <c r="E106" s="244"/>
      <c r="F106" s="199"/>
      <c r="R106" s="199"/>
      <c r="S106" s="199"/>
      <c r="T106" s="199"/>
      <c r="U106" s="199"/>
      <c r="X106" s="199"/>
      <c r="Y106" s="199"/>
      <c r="Z106" s="199"/>
      <c r="AA106" s="199"/>
      <c r="AB106" s="202"/>
      <c r="AC106" s="199"/>
      <c r="AD106" s="199"/>
      <c r="AE106" s="199"/>
      <c r="AG106" s="274"/>
      <c r="AH106" s="274"/>
    </row>
    <row r="107" spans="1:34" s="201" customFormat="1" x14ac:dyDescent="0.2">
      <c r="A107" s="236"/>
      <c r="B107" s="236"/>
      <c r="D107" s="244"/>
      <c r="E107" s="244"/>
      <c r="F107" s="199"/>
      <c r="R107" s="199"/>
      <c r="S107" s="199"/>
      <c r="T107" s="199"/>
      <c r="U107" s="199"/>
      <c r="X107" s="199"/>
      <c r="Y107" s="199"/>
      <c r="Z107" s="199"/>
      <c r="AA107" s="199"/>
      <c r="AB107" s="202"/>
      <c r="AC107" s="199"/>
      <c r="AD107" s="199"/>
      <c r="AE107" s="199"/>
      <c r="AG107" s="274"/>
      <c r="AH107" s="274"/>
    </row>
    <row r="108" spans="1:34" s="201" customFormat="1" x14ac:dyDescent="0.2">
      <c r="A108" s="236"/>
      <c r="B108" s="236"/>
      <c r="D108" s="244"/>
      <c r="E108" s="244"/>
      <c r="F108" s="199"/>
      <c r="R108" s="199"/>
      <c r="S108" s="199"/>
      <c r="T108" s="199"/>
      <c r="U108" s="199"/>
      <c r="X108" s="199"/>
      <c r="Y108" s="199"/>
      <c r="Z108" s="199"/>
      <c r="AA108" s="199"/>
      <c r="AB108" s="202"/>
      <c r="AC108" s="199"/>
      <c r="AD108" s="199"/>
      <c r="AE108" s="199"/>
      <c r="AG108" s="274"/>
      <c r="AH108" s="274"/>
    </row>
    <row r="109" spans="1:34" s="201" customFormat="1" x14ac:dyDescent="0.2">
      <c r="A109" s="236"/>
      <c r="B109" s="236"/>
      <c r="D109" s="244"/>
      <c r="E109" s="244"/>
      <c r="F109" s="199"/>
      <c r="R109" s="199"/>
      <c r="S109" s="199"/>
      <c r="T109" s="199"/>
      <c r="U109" s="199"/>
      <c r="X109" s="199"/>
      <c r="Y109" s="199"/>
      <c r="Z109" s="199"/>
      <c r="AA109" s="199"/>
      <c r="AB109" s="202"/>
      <c r="AC109" s="199"/>
      <c r="AD109" s="199"/>
      <c r="AE109" s="199"/>
      <c r="AG109" s="274"/>
      <c r="AH109" s="274"/>
    </row>
    <row r="110" spans="1:34" s="201" customFormat="1" x14ac:dyDescent="0.2">
      <c r="A110" s="236"/>
      <c r="B110" s="236"/>
      <c r="D110" s="244"/>
      <c r="E110" s="244"/>
      <c r="F110" s="199"/>
      <c r="R110" s="199"/>
      <c r="S110" s="199"/>
      <c r="T110" s="199"/>
      <c r="U110" s="199"/>
      <c r="X110" s="199"/>
      <c r="Y110" s="199"/>
      <c r="Z110" s="199"/>
      <c r="AA110" s="199"/>
      <c r="AB110" s="202"/>
      <c r="AC110" s="199"/>
      <c r="AD110" s="199"/>
      <c r="AE110" s="199"/>
      <c r="AG110" s="274"/>
      <c r="AH110" s="274"/>
    </row>
    <row r="111" spans="1:34" s="201" customFormat="1" x14ac:dyDescent="0.2">
      <c r="A111" s="236"/>
      <c r="B111" s="236"/>
      <c r="D111" s="244"/>
      <c r="E111" s="244"/>
      <c r="F111" s="199"/>
      <c r="R111" s="199"/>
      <c r="S111" s="199"/>
      <c r="T111" s="199"/>
      <c r="U111" s="199"/>
      <c r="X111" s="199"/>
      <c r="Y111" s="199"/>
      <c r="Z111" s="199"/>
      <c r="AA111" s="199"/>
      <c r="AB111" s="202"/>
      <c r="AC111" s="199"/>
      <c r="AD111" s="199"/>
      <c r="AE111" s="199"/>
      <c r="AG111" s="274"/>
      <c r="AH111" s="274"/>
    </row>
    <row r="112" spans="1:34" s="201" customFormat="1" x14ac:dyDescent="0.2">
      <c r="A112" s="236"/>
      <c r="B112" s="236"/>
      <c r="D112" s="244"/>
      <c r="E112" s="244"/>
      <c r="F112" s="199"/>
      <c r="R112" s="199"/>
      <c r="S112" s="199"/>
      <c r="T112" s="199"/>
      <c r="U112" s="199"/>
      <c r="X112" s="199"/>
      <c r="Y112" s="199"/>
      <c r="Z112" s="199"/>
      <c r="AA112" s="199"/>
      <c r="AB112" s="202"/>
      <c r="AC112" s="199"/>
      <c r="AD112" s="199"/>
      <c r="AE112" s="199"/>
      <c r="AG112" s="274"/>
      <c r="AH112" s="274"/>
    </row>
    <row r="113" spans="1:34" s="201" customFormat="1" x14ac:dyDescent="0.2">
      <c r="A113" s="236"/>
      <c r="B113" s="236"/>
      <c r="D113" s="244"/>
      <c r="E113" s="244"/>
      <c r="F113" s="199"/>
      <c r="R113" s="199"/>
      <c r="S113" s="199"/>
      <c r="T113" s="199"/>
      <c r="U113" s="199"/>
      <c r="X113" s="199"/>
      <c r="Y113" s="199"/>
      <c r="Z113" s="199"/>
      <c r="AA113" s="199"/>
      <c r="AB113" s="202"/>
      <c r="AC113" s="199"/>
      <c r="AD113" s="199"/>
      <c r="AE113" s="199"/>
      <c r="AG113" s="274"/>
      <c r="AH113" s="274"/>
    </row>
    <row r="114" spans="1:34" s="201" customFormat="1" x14ac:dyDescent="0.2">
      <c r="A114" s="236"/>
      <c r="B114" s="236"/>
      <c r="D114" s="244"/>
      <c r="E114" s="244"/>
      <c r="F114" s="199"/>
      <c r="R114" s="199"/>
      <c r="S114" s="199"/>
      <c r="T114" s="199"/>
      <c r="U114" s="199"/>
      <c r="X114" s="199"/>
      <c r="Y114" s="199"/>
      <c r="Z114" s="199"/>
      <c r="AA114" s="199"/>
      <c r="AB114" s="202"/>
      <c r="AC114" s="199"/>
      <c r="AD114" s="199"/>
      <c r="AE114" s="199"/>
      <c r="AG114" s="274"/>
      <c r="AH114" s="274"/>
    </row>
    <row r="115" spans="1:34" s="201" customFormat="1" x14ac:dyDescent="0.2">
      <c r="A115" s="236"/>
      <c r="B115" s="236"/>
      <c r="D115" s="244"/>
      <c r="E115" s="244"/>
      <c r="F115" s="199"/>
      <c r="R115" s="199"/>
      <c r="S115" s="199"/>
      <c r="T115" s="199"/>
      <c r="U115" s="199"/>
      <c r="X115" s="199"/>
      <c r="Y115" s="199"/>
      <c r="Z115" s="199"/>
      <c r="AA115" s="199"/>
      <c r="AB115" s="202"/>
      <c r="AC115" s="199"/>
      <c r="AD115" s="199"/>
      <c r="AE115" s="199"/>
      <c r="AG115" s="274"/>
      <c r="AH115" s="274"/>
    </row>
    <row r="116" spans="1:34" s="201" customFormat="1" x14ac:dyDescent="0.2">
      <c r="A116" s="236"/>
      <c r="B116" s="236"/>
      <c r="D116" s="244"/>
      <c r="E116" s="244"/>
      <c r="F116" s="199"/>
      <c r="R116" s="199"/>
      <c r="S116" s="199"/>
      <c r="T116" s="199"/>
      <c r="U116" s="199"/>
      <c r="X116" s="199"/>
      <c r="Y116" s="199"/>
      <c r="Z116" s="199"/>
      <c r="AA116" s="199"/>
      <c r="AB116" s="202"/>
      <c r="AC116" s="199"/>
      <c r="AD116" s="199"/>
      <c r="AE116" s="199"/>
      <c r="AG116" s="274"/>
      <c r="AH116" s="274"/>
    </row>
    <row r="117" spans="1:34" s="201" customFormat="1" x14ac:dyDescent="0.2">
      <c r="A117" s="236"/>
      <c r="B117" s="236"/>
      <c r="D117" s="244"/>
      <c r="E117" s="244"/>
      <c r="F117" s="199"/>
      <c r="R117" s="199"/>
      <c r="S117" s="199"/>
      <c r="T117" s="199"/>
      <c r="U117" s="199"/>
      <c r="X117" s="199"/>
      <c r="Y117" s="199"/>
      <c r="Z117" s="199"/>
      <c r="AA117" s="199"/>
      <c r="AB117" s="202"/>
      <c r="AC117" s="199"/>
      <c r="AD117" s="199"/>
      <c r="AE117" s="199"/>
      <c r="AG117" s="274"/>
      <c r="AH117" s="274"/>
    </row>
    <row r="118" spans="1:34" s="201" customFormat="1" x14ac:dyDescent="0.2">
      <c r="A118" s="236"/>
      <c r="B118" s="236"/>
      <c r="D118" s="244"/>
      <c r="E118" s="244"/>
      <c r="F118" s="199"/>
      <c r="R118" s="199"/>
      <c r="S118" s="199"/>
      <c r="T118" s="199"/>
      <c r="U118" s="199"/>
      <c r="X118" s="199"/>
      <c r="Y118" s="199"/>
      <c r="Z118" s="199"/>
      <c r="AA118" s="199"/>
      <c r="AB118" s="202"/>
      <c r="AC118" s="199"/>
      <c r="AD118" s="199"/>
      <c r="AE118" s="199"/>
      <c r="AG118" s="274"/>
      <c r="AH118" s="274"/>
    </row>
    <row r="119" spans="1:34" s="201" customFormat="1" x14ac:dyDescent="0.2">
      <c r="A119" s="236"/>
      <c r="B119" s="236"/>
      <c r="D119" s="244"/>
      <c r="E119" s="244"/>
      <c r="F119" s="199"/>
      <c r="R119" s="199"/>
      <c r="S119" s="199"/>
      <c r="T119" s="199"/>
      <c r="U119" s="199"/>
      <c r="X119" s="199"/>
      <c r="Y119" s="199"/>
      <c r="Z119" s="199"/>
      <c r="AA119" s="199"/>
      <c r="AB119" s="202"/>
      <c r="AC119" s="199"/>
      <c r="AD119" s="199"/>
      <c r="AE119" s="199"/>
      <c r="AG119" s="274"/>
      <c r="AH119" s="274"/>
    </row>
    <row r="120" spans="1:34" s="201" customFormat="1" x14ac:dyDescent="0.2">
      <c r="A120" s="236"/>
      <c r="B120" s="236"/>
      <c r="D120" s="244"/>
      <c r="E120" s="244"/>
      <c r="F120" s="199"/>
      <c r="R120" s="199"/>
      <c r="S120" s="199"/>
      <c r="T120" s="199"/>
      <c r="U120" s="199"/>
      <c r="X120" s="199"/>
      <c r="Y120" s="199"/>
      <c r="Z120" s="199"/>
      <c r="AA120" s="199"/>
      <c r="AB120" s="202"/>
      <c r="AC120" s="199"/>
      <c r="AD120" s="199"/>
      <c r="AE120" s="199"/>
      <c r="AG120" s="274"/>
      <c r="AH120" s="274"/>
    </row>
    <row r="121" spans="1:34" s="201" customFormat="1" x14ac:dyDescent="0.2">
      <c r="A121" s="236"/>
      <c r="B121" s="236"/>
      <c r="D121" s="244"/>
      <c r="E121" s="244"/>
      <c r="F121" s="199"/>
      <c r="R121" s="199"/>
      <c r="S121" s="199"/>
      <c r="T121" s="199"/>
      <c r="U121" s="199"/>
      <c r="X121" s="199"/>
      <c r="Y121" s="199"/>
      <c r="Z121" s="199"/>
      <c r="AA121" s="199"/>
      <c r="AB121" s="202"/>
      <c r="AC121" s="199"/>
      <c r="AD121" s="199"/>
      <c r="AE121" s="199"/>
      <c r="AG121" s="274"/>
      <c r="AH121" s="274"/>
    </row>
    <row r="122" spans="1:34" s="201" customFormat="1" x14ac:dyDescent="0.2">
      <c r="A122" s="236"/>
      <c r="B122" s="236"/>
      <c r="D122" s="244"/>
      <c r="E122" s="244"/>
      <c r="F122" s="199"/>
      <c r="R122" s="199"/>
      <c r="S122" s="199"/>
      <c r="T122" s="199"/>
      <c r="U122" s="199"/>
      <c r="X122" s="199"/>
      <c r="Y122" s="199"/>
      <c r="Z122" s="199"/>
      <c r="AA122" s="199"/>
      <c r="AB122" s="202"/>
      <c r="AC122" s="199"/>
      <c r="AD122" s="199"/>
      <c r="AE122" s="199"/>
      <c r="AG122" s="274"/>
      <c r="AH122" s="274"/>
    </row>
    <row r="123" spans="1:34" s="201" customFormat="1" x14ac:dyDescent="0.2">
      <c r="A123" s="236"/>
      <c r="B123" s="236"/>
      <c r="D123" s="244"/>
      <c r="E123" s="244"/>
      <c r="F123" s="199"/>
      <c r="R123" s="199"/>
      <c r="S123" s="199"/>
      <c r="T123" s="199"/>
      <c r="U123" s="199"/>
      <c r="X123" s="199"/>
      <c r="Y123" s="199"/>
      <c r="Z123" s="199"/>
      <c r="AA123" s="199"/>
      <c r="AB123" s="202"/>
      <c r="AC123" s="199"/>
      <c r="AD123" s="199"/>
      <c r="AE123" s="199"/>
      <c r="AG123" s="274"/>
      <c r="AH123" s="274"/>
    </row>
    <row r="124" spans="1:34" s="201" customFormat="1" x14ac:dyDescent="0.2">
      <c r="A124" s="236"/>
      <c r="B124" s="236"/>
      <c r="D124" s="244"/>
      <c r="E124" s="244"/>
      <c r="F124" s="199"/>
      <c r="R124" s="199"/>
      <c r="S124" s="199"/>
      <c r="T124" s="199"/>
      <c r="U124" s="199"/>
      <c r="X124" s="199"/>
      <c r="Y124" s="199"/>
      <c r="Z124" s="199"/>
      <c r="AA124" s="199"/>
      <c r="AB124" s="202"/>
      <c r="AC124" s="199"/>
      <c r="AD124" s="199"/>
      <c r="AE124" s="199"/>
      <c r="AG124" s="274"/>
      <c r="AH124" s="274"/>
    </row>
    <row r="125" spans="1:34" s="201" customFormat="1" x14ac:dyDescent="0.2">
      <c r="A125" s="236"/>
      <c r="B125" s="236"/>
      <c r="D125" s="244"/>
      <c r="E125" s="244"/>
      <c r="F125" s="199"/>
      <c r="R125" s="199"/>
      <c r="S125" s="199"/>
      <c r="T125" s="199"/>
      <c r="U125" s="199"/>
      <c r="X125" s="199"/>
      <c r="Y125" s="199"/>
      <c r="Z125" s="199"/>
      <c r="AA125" s="199"/>
      <c r="AB125" s="202"/>
      <c r="AC125" s="199"/>
      <c r="AD125" s="199"/>
      <c r="AE125" s="199"/>
      <c r="AG125" s="274"/>
      <c r="AH125" s="274"/>
    </row>
    <row r="126" spans="1:34" s="201" customFormat="1" x14ac:dyDescent="0.2">
      <c r="A126" s="236"/>
      <c r="B126" s="236"/>
      <c r="D126" s="244"/>
      <c r="E126" s="244"/>
      <c r="F126" s="199"/>
      <c r="R126" s="199"/>
      <c r="S126" s="199"/>
      <c r="T126" s="199"/>
      <c r="U126" s="199"/>
      <c r="X126" s="199"/>
      <c r="Y126" s="199"/>
      <c r="Z126" s="199"/>
      <c r="AA126" s="199"/>
      <c r="AB126" s="202"/>
      <c r="AC126" s="199"/>
      <c r="AD126" s="199"/>
      <c r="AE126" s="199"/>
      <c r="AG126" s="274"/>
      <c r="AH126" s="274"/>
    </row>
    <row r="127" spans="1:34" s="201" customFormat="1" x14ac:dyDescent="0.2">
      <c r="A127" s="236"/>
      <c r="B127" s="236"/>
      <c r="D127" s="244"/>
      <c r="E127" s="244"/>
      <c r="F127" s="199"/>
      <c r="R127" s="199"/>
      <c r="S127" s="199"/>
      <c r="T127" s="199"/>
      <c r="U127" s="199"/>
      <c r="X127" s="199"/>
      <c r="Y127" s="199"/>
      <c r="Z127" s="199"/>
      <c r="AA127" s="199"/>
      <c r="AB127" s="202"/>
      <c r="AC127" s="199"/>
      <c r="AD127" s="199"/>
      <c r="AE127" s="199"/>
      <c r="AG127" s="274"/>
      <c r="AH127" s="274"/>
    </row>
    <row r="128" spans="1:34" s="201" customFormat="1" x14ac:dyDescent="0.2">
      <c r="A128" s="236"/>
      <c r="B128" s="236"/>
      <c r="D128" s="244"/>
      <c r="E128" s="244"/>
      <c r="F128" s="199"/>
      <c r="R128" s="199"/>
      <c r="S128" s="199"/>
      <c r="T128" s="199"/>
      <c r="U128" s="199"/>
      <c r="X128" s="199"/>
      <c r="Y128" s="199"/>
      <c r="Z128" s="199"/>
      <c r="AA128" s="199"/>
      <c r="AB128" s="202"/>
      <c r="AC128" s="199"/>
      <c r="AD128" s="199"/>
      <c r="AE128" s="199"/>
      <c r="AG128" s="274"/>
      <c r="AH128" s="274"/>
    </row>
    <row r="129" spans="1:34" s="201" customFormat="1" x14ac:dyDescent="0.2">
      <c r="A129" s="236"/>
      <c r="B129" s="236"/>
      <c r="D129" s="244"/>
      <c r="E129" s="244"/>
      <c r="F129" s="199"/>
      <c r="R129" s="199"/>
      <c r="S129" s="199"/>
      <c r="T129" s="199"/>
      <c r="U129" s="199"/>
      <c r="X129" s="199"/>
      <c r="Y129" s="199"/>
      <c r="Z129" s="199"/>
      <c r="AA129" s="199"/>
      <c r="AB129" s="202"/>
      <c r="AC129" s="199"/>
      <c r="AD129" s="199"/>
      <c r="AE129" s="199"/>
      <c r="AG129" s="274"/>
      <c r="AH129" s="274"/>
    </row>
    <row r="130" spans="1:34" s="201" customFormat="1" x14ac:dyDescent="0.2">
      <c r="A130" s="236"/>
      <c r="B130" s="236"/>
      <c r="D130" s="244"/>
      <c r="E130" s="244"/>
      <c r="F130" s="199"/>
      <c r="R130" s="199"/>
      <c r="S130" s="199"/>
      <c r="T130" s="199"/>
      <c r="U130" s="199"/>
      <c r="X130" s="199"/>
      <c r="Y130" s="199"/>
      <c r="Z130" s="199"/>
      <c r="AA130" s="199"/>
      <c r="AB130" s="202"/>
      <c r="AC130" s="199"/>
      <c r="AD130" s="199"/>
      <c r="AE130" s="199"/>
      <c r="AG130" s="274"/>
      <c r="AH130" s="274"/>
    </row>
    <row r="131" spans="1:34" s="201" customFormat="1" x14ac:dyDescent="0.2">
      <c r="A131" s="236"/>
      <c r="B131" s="236"/>
      <c r="D131" s="244"/>
      <c r="E131" s="244"/>
      <c r="F131" s="199"/>
      <c r="R131" s="199"/>
      <c r="S131" s="199"/>
      <c r="T131" s="199"/>
      <c r="U131" s="199"/>
      <c r="X131" s="199"/>
      <c r="Y131" s="199"/>
      <c r="Z131" s="199"/>
      <c r="AA131" s="199"/>
      <c r="AB131" s="202"/>
      <c r="AC131" s="199"/>
      <c r="AD131" s="199"/>
      <c r="AE131" s="199"/>
      <c r="AG131" s="274"/>
      <c r="AH131" s="274"/>
    </row>
    <row r="132" spans="1:34" s="201" customFormat="1" x14ac:dyDescent="0.2">
      <c r="A132" s="236"/>
      <c r="B132" s="236"/>
      <c r="D132" s="244"/>
      <c r="E132" s="244"/>
      <c r="F132" s="199"/>
      <c r="R132" s="199"/>
      <c r="S132" s="199"/>
      <c r="T132" s="199"/>
      <c r="U132" s="199"/>
      <c r="X132" s="199"/>
      <c r="Y132" s="199"/>
      <c r="Z132" s="199"/>
      <c r="AA132" s="199"/>
      <c r="AB132" s="202"/>
      <c r="AC132" s="199"/>
      <c r="AD132" s="199"/>
      <c r="AE132" s="199"/>
      <c r="AG132" s="274"/>
      <c r="AH132" s="274"/>
    </row>
    <row r="133" spans="1:34" s="201" customFormat="1" x14ac:dyDescent="0.2">
      <c r="A133" s="236"/>
      <c r="B133" s="236"/>
      <c r="D133" s="244"/>
      <c r="E133" s="244"/>
      <c r="F133" s="199"/>
      <c r="R133" s="199"/>
      <c r="S133" s="199"/>
      <c r="T133" s="199"/>
      <c r="U133" s="199"/>
      <c r="X133" s="199"/>
      <c r="Y133" s="199"/>
      <c r="Z133" s="199"/>
      <c r="AA133" s="199"/>
      <c r="AB133" s="202"/>
      <c r="AC133" s="199"/>
      <c r="AD133" s="199"/>
      <c r="AE133" s="199"/>
      <c r="AG133" s="274"/>
      <c r="AH133" s="274"/>
    </row>
    <row r="134" spans="1:34" s="201" customFormat="1" x14ac:dyDescent="0.2">
      <c r="A134" s="236"/>
      <c r="B134" s="236"/>
      <c r="D134" s="244"/>
      <c r="E134" s="244"/>
      <c r="F134" s="199"/>
      <c r="R134" s="199"/>
      <c r="S134" s="199"/>
      <c r="T134" s="199"/>
      <c r="U134" s="199"/>
      <c r="X134" s="199"/>
      <c r="Y134" s="199"/>
      <c r="Z134" s="199"/>
      <c r="AA134" s="199"/>
      <c r="AB134" s="202"/>
      <c r="AC134" s="199"/>
      <c r="AD134" s="199"/>
      <c r="AE134" s="199"/>
      <c r="AG134" s="274"/>
      <c r="AH134" s="274"/>
    </row>
    <row r="135" spans="1:34" s="201" customFormat="1" x14ac:dyDescent="0.2">
      <c r="A135" s="236"/>
      <c r="B135" s="236"/>
      <c r="D135" s="244"/>
      <c r="E135" s="244"/>
      <c r="F135" s="199"/>
      <c r="R135" s="199"/>
      <c r="S135" s="199"/>
      <c r="T135" s="199"/>
      <c r="U135" s="199"/>
      <c r="X135" s="199"/>
      <c r="Y135" s="199"/>
      <c r="Z135" s="199"/>
      <c r="AA135" s="199"/>
      <c r="AB135" s="202"/>
      <c r="AC135" s="199"/>
      <c r="AD135" s="199"/>
      <c r="AE135" s="199"/>
      <c r="AG135" s="274"/>
      <c r="AH135" s="274"/>
    </row>
    <row r="136" spans="1:34" s="201" customFormat="1" x14ac:dyDescent="0.2">
      <c r="A136" s="236"/>
      <c r="B136" s="236"/>
      <c r="D136" s="244"/>
      <c r="E136" s="244"/>
      <c r="F136" s="199"/>
      <c r="R136" s="199"/>
      <c r="S136" s="199"/>
      <c r="T136" s="199"/>
      <c r="U136" s="199"/>
      <c r="X136" s="199"/>
      <c r="Y136" s="199"/>
      <c r="Z136" s="199"/>
      <c r="AA136" s="199"/>
      <c r="AB136" s="202"/>
      <c r="AC136" s="199"/>
      <c r="AD136" s="199"/>
      <c r="AE136" s="199"/>
      <c r="AG136" s="274"/>
      <c r="AH136" s="274"/>
    </row>
    <row r="137" spans="1:34" s="201" customFormat="1" x14ac:dyDescent="0.2">
      <c r="A137" s="236"/>
      <c r="B137" s="236"/>
      <c r="D137" s="244"/>
      <c r="E137" s="244"/>
      <c r="F137" s="199"/>
      <c r="R137" s="199"/>
      <c r="S137" s="199"/>
      <c r="T137" s="199"/>
      <c r="U137" s="199"/>
      <c r="X137" s="199"/>
      <c r="Y137" s="199"/>
      <c r="Z137" s="199"/>
      <c r="AA137" s="199"/>
      <c r="AB137" s="202"/>
      <c r="AC137" s="199"/>
      <c r="AD137" s="199"/>
      <c r="AE137" s="199"/>
      <c r="AG137" s="274"/>
      <c r="AH137" s="274"/>
    </row>
    <row r="138" spans="1:34" s="201" customFormat="1" x14ac:dyDescent="0.2">
      <c r="A138" s="236"/>
      <c r="B138" s="236"/>
      <c r="D138" s="244"/>
      <c r="E138" s="244"/>
      <c r="F138" s="199"/>
      <c r="R138" s="199"/>
      <c r="S138" s="199"/>
      <c r="T138" s="199"/>
      <c r="U138" s="199"/>
      <c r="X138" s="199"/>
      <c r="Y138" s="199"/>
      <c r="Z138" s="199"/>
      <c r="AA138" s="199"/>
      <c r="AB138" s="202"/>
      <c r="AC138" s="199"/>
      <c r="AD138" s="199"/>
      <c r="AE138" s="199"/>
      <c r="AG138" s="274"/>
      <c r="AH138" s="274"/>
    </row>
    <row r="139" spans="1:34" s="201" customFormat="1" x14ac:dyDescent="0.2">
      <c r="A139" s="236"/>
      <c r="B139" s="236"/>
      <c r="D139" s="244"/>
      <c r="E139" s="244"/>
      <c r="F139" s="199"/>
      <c r="R139" s="199"/>
      <c r="S139" s="199"/>
      <c r="T139" s="199"/>
      <c r="U139" s="199"/>
      <c r="X139" s="199"/>
      <c r="Y139" s="199"/>
      <c r="Z139" s="199"/>
      <c r="AA139" s="199"/>
      <c r="AB139" s="202"/>
      <c r="AC139" s="199"/>
      <c r="AD139" s="199"/>
      <c r="AE139" s="199"/>
      <c r="AG139" s="274"/>
      <c r="AH139" s="274"/>
    </row>
    <row r="140" spans="1:34" s="201" customFormat="1" x14ac:dyDescent="0.2">
      <c r="A140" s="236"/>
      <c r="B140" s="236"/>
      <c r="D140" s="244"/>
      <c r="E140" s="244"/>
      <c r="F140" s="199"/>
      <c r="R140" s="199"/>
      <c r="S140" s="199"/>
      <c r="T140" s="199"/>
      <c r="U140" s="199"/>
      <c r="X140" s="199"/>
      <c r="Y140" s="199"/>
      <c r="Z140" s="199"/>
      <c r="AA140" s="199"/>
      <c r="AB140" s="202"/>
      <c r="AC140" s="199"/>
      <c r="AD140" s="199"/>
      <c r="AE140" s="199"/>
      <c r="AG140" s="274"/>
      <c r="AH140" s="274"/>
    </row>
    <row r="141" spans="1:34" s="201" customFormat="1" x14ac:dyDescent="0.2">
      <c r="A141" s="236"/>
      <c r="B141" s="236"/>
      <c r="D141" s="244"/>
      <c r="E141" s="244"/>
      <c r="F141" s="199"/>
      <c r="R141" s="199"/>
      <c r="S141" s="199"/>
      <c r="T141" s="199"/>
      <c r="U141" s="199"/>
      <c r="X141" s="199"/>
      <c r="Y141" s="199"/>
      <c r="Z141" s="199"/>
      <c r="AA141" s="199"/>
      <c r="AB141" s="202"/>
      <c r="AC141" s="199"/>
      <c r="AD141" s="199"/>
      <c r="AE141" s="199"/>
      <c r="AG141" s="274"/>
      <c r="AH141" s="274"/>
    </row>
    <row r="142" spans="1:34" s="201" customFormat="1" x14ac:dyDescent="0.2">
      <c r="A142" s="236"/>
      <c r="B142" s="236"/>
      <c r="D142" s="244"/>
      <c r="E142" s="244"/>
      <c r="F142" s="199"/>
      <c r="R142" s="199"/>
      <c r="S142" s="199"/>
      <c r="T142" s="199"/>
      <c r="U142" s="199"/>
      <c r="X142" s="199"/>
      <c r="Y142" s="199"/>
      <c r="Z142" s="199"/>
      <c r="AA142" s="199"/>
      <c r="AB142" s="202"/>
      <c r="AC142" s="199"/>
      <c r="AD142" s="199"/>
      <c r="AE142" s="199"/>
      <c r="AG142" s="274"/>
      <c r="AH142" s="274"/>
    </row>
    <row r="143" spans="1:34" s="201" customFormat="1" x14ac:dyDescent="0.2">
      <c r="A143" s="236"/>
      <c r="B143" s="236"/>
      <c r="D143" s="244"/>
      <c r="E143" s="244"/>
      <c r="F143" s="199"/>
      <c r="R143" s="199"/>
      <c r="S143" s="199"/>
      <c r="T143" s="199"/>
      <c r="U143" s="199"/>
      <c r="X143" s="199"/>
      <c r="Y143" s="199"/>
      <c r="Z143" s="199"/>
      <c r="AA143" s="199"/>
      <c r="AB143" s="202"/>
      <c r="AC143" s="199"/>
      <c r="AD143" s="199"/>
      <c r="AE143" s="199"/>
      <c r="AG143" s="274"/>
      <c r="AH143" s="274"/>
    </row>
    <row r="144" spans="1:34" s="201" customFormat="1" x14ac:dyDescent="0.2">
      <c r="A144" s="236"/>
      <c r="B144" s="236"/>
      <c r="D144" s="244"/>
      <c r="E144" s="244"/>
      <c r="F144" s="199"/>
      <c r="R144" s="199"/>
      <c r="S144" s="199"/>
      <c r="T144" s="199"/>
      <c r="U144" s="199"/>
      <c r="X144" s="199"/>
      <c r="Y144" s="199"/>
      <c r="Z144" s="199"/>
      <c r="AA144" s="199"/>
      <c r="AB144" s="202"/>
      <c r="AC144" s="199"/>
      <c r="AD144" s="199"/>
      <c r="AE144" s="199"/>
      <c r="AG144" s="274"/>
      <c r="AH144" s="274"/>
    </row>
    <row r="145" spans="1:34" s="201" customFormat="1" x14ac:dyDescent="0.2">
      <c r="A145" s="236"/>
      <c r="B145" s="236"/>
      <c r="D145" s="244"/>
      <c r="E145" s="244"/>
      <c r="F145" s="199"/>
      <c r="R145" s="199"/>
      <c r="S145" s="199"/>
      <c r="T145" s="199"/>
      <c r="U145" s="199"/>
      <c r="X145" s="199"/>
      <c r="Y145" s="199"/>
      <c r="Z145" s="199"/>
      <c r="AA145" s="199"/>
      <c r="AB145" s="202"/>
      <c r="AC145" s="199"/>
      <c r="AD145" s="199"/>
      <c r="AE145" s="199"/>
      <c r="AG145" s="274"/>
      <c r="AH145" s="274"/>
    </row>
    <row r="146" spans="1:34" s="201" customFormat="1" x14ac:dyDescent="0.2">
      <c r="A146" s="236"/>
      <c r="B146" s="236"/>
      <c r="D146" s="244"/>
      <c r="E146" s="244"/>
      <c r="F146" s="199"/>
      <c r="R146" s="199"/>
      <c r="S146" s="199"/>
      <c r="T146" s="199"/>
      <c r="U146" s="199"/>
      <c r="X146" s="199"/>
      <c r="Y146" s="199"/>
      <c r="Z146" s="199"/>
      <c r="AA146" s="199"/>
      <c r="AB146" s="202"/>
      <c r="AC146" s="199"/>
      <c r="AD146" s="199"/>
      <c r="AE146" s="199"/>
      <c r="AG146" s="274"/>
      <c r="AH146" s="274"/>
    </row>
    <row r="147" spans="1:34" s="201" customFormat="1" x14ac:dyDescent="0.2">
      <c r="A147" s="236"/>
      <c r="B147" s="236"/>
      <c r="D147" s="244"/>
      <c r="E147" s="244"/>
      <c r="F147" s="199"/>
      <c r="R147" s="199"/>
      <c r="S147" s="199"/>
      <c r="T147" s="199"/>
      <c r="U147" s="199"/>
      <c r="X147" s="199"/>
      <c r="Y147" s="199"/>
      <c r="Z147" s="199"/>
      <c r="AA147" s="199"/>
      <c r="AB147" s="202"/>
      <c r="AC147" s="199"/>
      <c r="AD147" s="199"/>
      <c r="AE147" s="199"/>
      <c r="AG147" s="274"/>
      <c r="AH147" s="274"/>
    </row>
    <row r="148" spans="1:34" s="201" customFormat="1" x14ac:dyDescent="0.2">
      <c r="A148" s="236"/>
      <c r="B148" s="236"/>
      <c r="D148" s="244"/>
      <c r="E148" s="244"/>
      <c r="F148" s="199"/>
      <c r="R148" s="199"/>
      <c r="S148" s="199"/>
      <c r="T148" s="199"/>
      <c r="U148" s="199"/>
      <c r="X148" s="199"/>
      <c r="Y148" s="199"/>
      <c r="Z148" s="199"/>
      <c r="AA148" s="199"/>
      <c r="AB148" s="202"/>
      <c r="AC148" s="199"/>
      <c r="AD148" s="199"/>
      <c r="AE148" s="199"/>
      <c r="AG148" s="274"/>
      <c r="AH148" s="274"/>
    </row>
    <row r="149" spans="1:34" s="201" customFormat="1" x14ac:dyDescent="0.2">
      <c r="A149" s="236"/>
      <c r="B149" s="236"/>
      <c r="D149" s="244"/>
      <c r="E149" s="244"/>
      <c r="F149" s="199"/>
      <c r="R149" s="199"/>
      <c r="S149" s="199"/>
      <c r="T149" s="199"/>
      <c r="U149" s="199"/>
      <c r="X149" s="199"/>
      <c r="Y149" s="199"/>
      <c r="Z149" s="199"/>
      <c r="AA149" s="199"/>
      <c r="AB149" s="202"/>
      <c r="AC149" s="199"/>
      <c r="AD149" s="199"/>
      <c r="AE149" s="199"/>
      <c r="AG149" s="274"/>
      <c r="AH149" s="274"/>
    </row>
    <row r="150" spans="1:34" s="201" customFormat="1" x14ac:dyDescent="0.2">
      <c r="A150" s="236"/>
      <c r="B150" s="236"/>
      <c r="D150" s="244"/>
      <c r="E150" s="244"/>
      <c r="F150" s="199"/>
      <c r="R150" s="199"/>
      <c r="S150" s="199"/>
      <c r="T150" s="199"/>
      <c r="U150" s="199"/>
      <c r="X150" s="199"/>
      <c r="Y150" s="199"/>
      <c r="Z150" s="199"/>
      <c r="AA150" s="199"/>
      <c r="AB150" s="202"/>
      <c r="AC150" s="199"/>
      <c r="AD150" s="199"/>
      <c r="AE150" s="199"/>
      <c r="AG150" s="274"/>
      <c r="AH150" s="274"/>
    </row>
    <row r="151" spans="1:34" s="201" customFormat="1" x14ac:dyDescent="0.2">
      <c r="A151" s="236"/>
      <c r="B151" s="236"/>
      <c r="D151" s="244"/>
      <c r="E151" s="244"/>
      <c r="F151" s="199"/>
      <c r="R151" s="199"/>
      <c r="S151" s="199"/>
      <c r="T151" s="199"/>
      <c r="U151" s="199"/>
      <c r="X151" s="199"/>
      <c r="Y151" s="199"/>
      <c r="Z151" s="199"/>
      <c r="AA151" s="199"/>
      <c r="AB151" s="202"/>
      <c r="AC151" s="199"/>
      <c r="AD151" s="199"/>
      <c r="AE151" s="199"/>
      <c r="AG151" s="274"/>
      <c r="AH151" s="274"/>
    </row>
    <row r="152" spans="1:34" s="201" customFormat="1" x14ac:dyDescent="0.2">
      <c r="A152" s="236"/>
      <c r="B152" s="236"/>
      <c r="D152" s="244"/>
      <c r="E152" s="244"/>
      <c r="F152" s="199"/>
      <c r="R152" s="199"/>
      <c r="S152" s="199"/>
      <c r="T152" s="199"/>
      <c r="U152" s="199"/>
      <c r="X152" s="199"/>
      <c r="Y152" s="199"/>
      <c r="Z152" s="199"/>
      <c r="AA152" s="199"/>
      <c r="AB152" s="202"/>
      <c r="AC152" s="199"/>
      <c r="AD152" s="199"/>
      <c r="AE152" s="199"/>
      <c r="AG152" s="274"/>
      <c r="AH152" s="274"/>
    </row>
    <row r="153" spans="1:34" s="201" customFormat="1" x14ac:dyDescent="0.2">
      <c r="A153" s="236"/>
      <c r="B153" s="236"/>
      <c r="D153" s="244"/>
      <c r="E153" s="244"/>
      <c r="F153" s="199"/>
      <c r="R153" s="199"/>
      <c r="S153" s="199"/>
      <c r="T153" s="199"/>
      <c r="U153" s="199"/>
      <c r="X153" s="199"/>
      <c r="Y153" s="199"/>
      <c r="Z153" s="199"/>
      <c r="AA153" s="199"/>
      <c r="AB153" s="202"/>
      <c r="AC153" s="199"/>
      <c r="AD153" s="199"/>
      <c r="AE153" s="199"/>
      <c r="AG153" s="274"/>
      <c r="AH153" s="274"/>
    </row>
    <row r="154" spans="1:34" s="201" customFormat="1" x14ac:dyDescent="0.2">
      <c r="A154" s="236"/>
      <c r="B154" s="236"/>
      <c r="D154" s="244"/>
      <c r="E154" s="244"/>
      <c r="F154" s="199"/>
      <c r="R154" s="199"/>
      <c r="S154" s="199"/>
      <c r="T154" s="199"/>
      <c r="U154" s="199"/>
      <c r="X154" s="199"/>
      <c r="Y154" s="199"/>
      <c r="Z154" s="199"/>
      <c r="AA154" s="199"/>
      <c r="AB154" s="202"/>
      <c r="AC154" s="199"/>
      <c r="AD154" s="199"/>
      <c r="AE154" s="199"/>
      <c r="AG154" s="274"/>
      <c r="AH154" s="274"/>
    </row>
    <row r="155" spans="1:34" s="201" customFormat="1" x14ac:dyDescent="0.2">
      <c r="A155" s="236"/>
      <c r="B155" s="236"/>
      <c r="D155" s="244"/>
      <c r="E155" s="244"/>
      <c r="F155" s="199"/>
      <c r="R155" s="199"/>
      <c r="S155" s="199"/>
      <c r="T155" s="199"/>
      <c r="U155" s="199"/>
      <c r="X155" s="199"/>
      <c r="Y155" s="199"/>
      <c r="Z155" s="199"/>
      <c r="AA155" s="199"/>
      <c r="AB155" s="202"/>
      <c r="AC155" s="199"/>
      <c r="AD155" s="199"/>
      <c r="AE155" s="199"/>
      <c r="AG155" s="274"/>
      <c r="AH155" s="274"/>
    </row>
    <row r="156" spans="1:34" s="201" customFormat="1" x14ac:dyDescent="0.2">
      <c r="A156" s="236"/>
      <c r="B156" s="236"/>
      <c r="D156" s="244"/>
      <c r="E156" s="244"/>
      <c r="F156" s="199"/>
      <c r="R156" s="199"/>
      <c r="S156" s="199"/>
      <c r="T156" s="199"/>
      <c r="U156" s="199"/>
      <c r="X156" s="199"/>
      <c r="Y156" s="199"/>
      <c r="Z156" s="199"/>
      <c r="AA156" s="199"/>
      <c r="AB156" s="202"/>
      <c r="AC156" s="199"/>
      <c r="AD156" s="199"/>
      <c r="AE156" s="199"/>
      <c r="AG156" s="274"/>
      <c r="AH156" s="274"/>
    </row>
    <row r="157" spans="1:34" s="201" customFormat="1" x14ac:dyDescent="0.2">
      <c r="A157" s="236"/>
      <c r="B157" s="236"/>
      <c r="D157" s="244"/>
      <c r="E157" s="244"/>
      <c r="F157" s="199"/>
      <c r="R157" s="199"/>
      <c r="S157" s="199"/>
      <c r="T157" s="199"/>
      <c r="U157" s="199"/>
      <c r="X157" s="199"/>
      <c r="Y157" s="199"/>
      <c r="Z157" s="199"/>
      <c r="AA157" s="199"/>
      <c r="AB157" s="202"/>
      <c r="AC157" s="199"/>
      <c r="AD157" s="199"/>
      <c r="AE157" s="199"/>
      <c r="AG157" s="274"/>
      <c r="AH157" s="274"/>
    </row>
    <row r="158" spans="1:34" s="201" customFormat="1" x14ac:dyDescent="0.2">
      <c r="A158" s="236"/>
      <c r="B158" s="236"/>
      <c r="D158" s="244"/>
      <c r="E158" s="244"/>
      <c r="F158" s="199"/>
      <c r="R158" s="199"/>
      <c r="S158" s="199"/>
      <c r="T158" s="199"/>
      <c r="U158" s="199"/>
      <c r="X158" s="199"/>
      <c r="Y158" s="199"/>
      <c r="Z158" s="199"/>
      <c r="AA158" s="199"/>
      <c r="AB158" s="202"/>
      <c r="AC158" s="199"/>
      <c r="AD158" s="199"/>
      <c r="AE158" s="199"/>
      <c r="AG158" s="274"/>
      <c r="AH158" s="274"/>
    </row>
    <row r="159" spans="1:34" s="201" customFormat="1" x14ac:dyDescent="0.2">
      <c r="A159" s="236"/>
      <c r="B159" s="236"/>
      <c r="D159" s="244"/>
      <c r="E159" s="244"/>
      <c r="F159" s="199"/>
      <c r="R159" s="199"/>
      <c r="S159" s="199"/>
      <c r="T159" s="199"/>
      <c r="U159" s="199"/>
      <c r="X159" s="199"/>
      <c r="Y159" s="199"/>
      <c r="Z159" s="199"/>
      <c r="AA159" s="199"/>
      <c r="AB159" s="202"/>
      <c r="AC159" s="199"/>
      <c r="AD159" s="199"/>
      <c r="AE159" s="199"/>
      <c r="AG159" s="274"/>
      <c r="AH159" s="274"/>
    </row>
    <row r="160" spans="1:34" s="201" customFormat="1" x14ac:dyDescent="0.2">
      <c r="A160" s="236"/>
      <c r="B160" s="236"/>
      <c r="D160" s="244"/>
      <c r="E160" s="244"/>
      <c r="F160" s="199"/>
      <c r="R160" s="199"/>
      <c r="S160" s="199"/>
      <c r="T160" s="199"/>
      <c r="U160" s="199"/>
      <c r="X160" s="199"/>
      <c r="Y160" s="199"/>
      <c r="Z160" s="199"/>
      <c r="AA160" s="199"/>
      <c r="AB160" s="202"/>
      <c r="AC160" s="199"/>
      <c r="AD160" s="199"/>
      <c r="AE160" s="199"/>
      <c r="AG160" s="274"/>
      <c r="AH160" s="274"/>
    </row>
    <row r="161" spans="1:34" s="201" customFormat="1" x14ac:dyDescent="0.2">
      <c r="A161" s="236"/>
      <c r="B161" s="236"/>
      <c r="D161" s="244"/>
      <c r="E161" s="244"/>
      <c r="F161" s="199"/>
      <c r="R161" s="199"/>
      <c r="S161" s="199"/>
      <c r="T161" s="199"/>
      <c r="U161" s="199"/>
      <c r="X161" s="199"/>
      <c r="Y161" s="199"/>
      <c r="Z161" s="199"/>
      <c r="AA161" s="199"/>
      <c r="AB161" s="202"/>
      <c r="AC161" s="199"/>
      <c r="AD161" s="199"/>
      <c r="AE161" s="199"/>
      <c r="AG161" s="274"/>
      <c r="AH161" s="274"/>
    </row>
    <row r="162" spans="1:34" s="201" customFormat="1" x14ac:dyDescent="0.2">
      <c r="A162" s="236"/>
      <c r="B162" s="236"/>
      <c r="D162" s="244"/>
      <c r="E162" s="244"/>
      <c r="F162" s="199"/>
      <c r="R162" s="199"/>
      <c r="S162" s="199"/>
      <c r="T162" s="199"/>
      <c r="U162" s="199"/>
      <c r="X162" s="199"/>
      <c r="Y162" s="199"/>
      <c r="Z162" s="199"/>
      <c r="AA162" s="199"/>
      <c r="AB162" s="202"/>
      <c r="AC162" s="199"/>
      <c r="AD162" s="199"/>
      <c r="AE162" s="199"/>
      <c r="AG162" s="274"/>
      <c r="AH162" s="274"/>
    </row>
    <row r="163" spans="1:34" s="201" customFormat="1" x14ac:dyDescent="0.2">
      <c r="A163" s="236"/>
      <c r="B163" s="236"/>
      <c r="D163" s="244"/>
      <c r="E163" s="244"/>
      <c r="F163" s="199"/>
      <c r="R163" s="199"/>
      <c r="S163" s="199"/>
      <c r="T163" s="199"/>
      <c r="U163" s="199"/>
      <c r="X163" s="199"/>
      <c r="Y163" s="199"/>
      <c r="Z163" s="199"/>
      <c r="AA163" s="199"/>
      <c r="AB163" s="202"/>
      <c r="AC163" s="199"/>
      <c r="AD163" s="199"/>
      <c r="AE163" s="199"/>
      <c r="AG163" s="274"/>
      <c r="AH163" s="274"/>
    </row>
    <row r="164" spans="1:34" s="201" customFormat="1" x14ac:dyDescent="0.2">
      <c r="A164" s="236"/>
      <c r="B164" s="236"/>
      <c r="D164" s="244"/>
      <c r="E164" s="244"/>
      <c r="F164" s="199"/>
      <c r="R164" s="199"/>
      <c r="S164" s="199"/>
      <c r="T164" s="199"/>
      <c r="U164" s="199"/>
      <c r="X164" s="199"/>
      <c r="Y164" s="199"/>
      <c r="Z164" s="199"/>
      <c r="AA164" s="199"/>
      <c r="AB164" s="202"/>
      <c r="AC164" s="199"/>
      <c r="AD164" s="199"/>
      <c r="AE164" s="199"/>
      <c r="AG164" s="274"/>
      <c r="AH164" s="274"/>
    </row>
    <row r="165" spans="1:34" s="201" customFormat="1" x14ac:dyDescent="0.2">
      <c r="A165" s="236"/>
      <c r="B165" s="236"/>
      <c r="D165" s="244"/>
      <c r="E165" s="244"/>
      <c r="F165" s="199"/>
      <c r="R165" s="199"/>
      <c r="S165" s="199"/>
      <c r="T165" s="199"/>
      <c r="U165" s="199"/>
      <c r="X165" s="199"/>
      <c r="Y165" s="199"/>
      <c r="Z165" s="199"/>
      <c r="AA165" s="199"/>
      <c r="AB165" s="202"/>
      <c r="AC165" s="199"/>
      <c r="AD165" s="199"/>
      <c r="AE165" s="199"/>
      <c r="AG165" s="274"/>
      <c r="AH165" s="274"/>
    </row>
    <row r="166" spans="1:34" s="201" customFormat="1" x14ac:dyDescent="0.2">
      <c r="A166" s="236"/>
      <c r="B166" s="236"/>
      <c r="D166" s="244"/>
      <c r="E166" s="244"/>
      <c r="F166" s="199"/>
      <c r="R166" s="199"/>
      <c r="S166" s="199"/>
      <c r="T166" s="199"/>
      <c r="U166" s="199"/>
      <c r="X166" s="199"/>
      <c r="Y166" s="199"/>
      <c r="Z166" s="199"/>
      <c r="AA166" s="199"/>
      <c r="AB166" s="202"/>
      <c r="AC166" s="199"/>
      <c r="AD166" s="199"/>
      <c r="AE166" s="199"/>
      <c r="AG166" s="274"/>
      <c r="AH166" s="274"/>
    </row>
    <row r="167" spans="1:34" s="201" customFormat="1" x14ac:dyDescent="0.2">
      <c r="A167" s="236"/>
      <c r="B167" s="236"/>
      <c r="D167" s="244"/>
      <c r="E167" s="244"/>
      <c r="F167" s="199"/>
      <c r="R167" s="199"/>
      <c r="S167" s="199"/>
      <c r="T167" s="199"/>
      <c r="U167" s="199"/>
      <c r="X167" s="199"/>
      <c r="Y167" s="199"/>
      <c r="Z167" s="199"/>
      <c r="AA167" s="199"/>
      <c r="AB167" s="202"/>
      <c r="AC167" s="199"/>
      <c r="AD167" s="199"/>
      <c r="AE167" s="199"/>
      <c r="AG167" s="274"/>
      <c r="AH167" s="274"/>
    </row>
    <row r="168" spans="1:34" s="201" customFormat="1" x14ac:dyDescent="0.2">
      <c r="A168" s="236"/>
      <c r="B168" s="236"/>
      <c r="D168" s="244"/>
      <c r="E168" s="244"/>
      <c r="F168" s="199"/>
      <c r="R168" s="199"/>
      <c r="S168" s="199"/>
      <c r="T168" s="199"/>
      <c r="U168" s="199"/>
      <c r="X168" s="199"/>
      <c r="Y168" s="199"/>
      <c r="Z168" s="199"/>
      <c r="AA168" s="199"/>
      <c r="AB168" s="202"/>
      <c r="AC168" s="199"/>
      <c r="AD168" s="199"/>
      <c r="AE168" s="199"/>
      <c r="AG168" s="274"/>
      <c r="AH168" s="274"/>
    </row>
    <row r="169" spans="1:34" s="201" customFormat="1" x14ac:dyDescent="0.2">
      <c r="A169" s="236"/>
      <c r="B169" s="236"/>
      <c r="D169" s="244"/>
      <c r="E169" s="244"/>
      <c r="F169" s="199"/>
      <c r="R169" s="199"/>
      <c r="S169" s="199"/>
      <c r="T169" s="199"/>
      <c r="U169" s="199"/>
      <c r="X169" s="199"/>
      <c r="Y169" s="199"/>
      <c r="Z169" s="199"/>
      <c r="AA169" s="199"/>
      <c r="AB169" s="202"/>
      <c r="AC169" s="199"/>
      <c r="AD169" s="199"/>
      <c r="AE169" s="199"/>
      <c r="AG169" s="274"/>
      <c r="AH169" s="274"/>
    </row>
    <row r="170" spans="1:34" s="201" customFormat="1" x14ac:dyDescent="0.2">
      <c r="A170" s="236"/>
      <c r="B170" s="236"/>
      <c r="D170" s="244"/>
      <c r="E170" s="244"/>
      <c r="F170" s="199"/>
      <c r="R170" s="199"/>
      <c r="S170" s="199"/>
      <c r="T170" s="199"/>
      <c r="U170" s="199"/>
      <c r="X170" s="199"/>
      <c r="Y170" s="199"/>
      <c r="Z170" s="199"/>
      <c r="AA170" s="199"/>
      <c r="AB170" s="202"/>
      <c r="AC170" s="199"/>
      <c r="AD170" s="199"/>
      <c r="AE170" s="199"/>
      <c r="AG170" s="274"/>
      <c r="AH170" s="274"/>
    </row>
    <row r="171" spans="1:34" s="201" customFormat="1" x14ac:dyDescent="0.2">
      <c r="A171" s="236"/>
      <c r="B171" s="236"/>
      <c r="D171" s="244"/>
      <c r="E171" s="244"/>
      <c r="F171" s="199"/>
      <c r="R171" s="199"/>
      <c r="S171" s="199"/>
      <c r="T171" s="199"/>
      <c r="U171" s="199"/>
      <c r="X171" s="199"/>
      <c r="Y171" s="199"/>
      <c r="Z171" s="199"/>
      <c r="AA171" s="199"/>
      <c r="AB171" s="202"/>
      <c r="AC171" s="199"/>
      <c r="AD171" s="199"/>
      <c r="AE171" s="199"/>
      <c r="AG171" s="274"/>
      <c r="AH171" s="274"/>
    </row>
    <row r="172" spans="1:34" s="201" customFormat="1" x14ac:dyDescent="0.2">
      <c r="A172" s="236"/>
      <c r="B172" s="236"/>
      <c r="D172" s="244"/>
      <c r="E172" s="244"/>
      <c r="F172" s="199"/>
      <c r="R172" s="199"/>
      <c r="S172" s="199"/>
      <c r="T172" s="199"/>
      <c r="U172" s="199"/>
      <c r="X172" s="199"/>
      <c r="Y172" s="199"/>
      <c r="Z172" s="199"/>
      <c r="AA172" s="199"/>
      <c r="AB172" s="202"/>
      <c r="AC172" s="199"/>
      <c r="AD172" s="199"/>
      <c r="AE172" s="199"/>
      <c r="AG172" s="274"/>
      <c r="AH172" s="274"/>
    </row>
    <row r="173" spans="1:34" s="201" customFormat="1" x14ac:dyDescent="0.2">
      <c r="A173" s="236"/>
      <c r="B173" s="236"/>
      <c r="D173" s="244"/>
      <c r="E173" s="244"/>
      <c r="F173" s="199"/>
      <c r="R173" s="199"/>
      <c r="S173" s="199"/>
      <c r="T173" s="199"/>
      <c r="U173" s="199"/>
      <c r="X173" s="199"/>
      <c r="Y173" s="199"/>
      <c r="Z173" s="199"/>
      <c r="AA173" s="199"/>
      <c r="AB173" s="202"/>
      <c r="AC173" s="199"/>
      <c r="AD173" s="199"/>
      <c r="AE173" s="199"/>
      <c r="AG173" s="274"/>
      <c r="AH173" s="274"/>
    </row>
    <row r="174" spans="1:34" s="201" customFormat="1" x14ac:dyDescent="0.2">
      <c r="A174" s="236"/>
      <c r="B174" s="236"/>
      <c r="D174" s="244"/>
      <c r="E174" s="244"/>
      <c r="F174" s="199"/>
      <c r="R174" s="199"/>
      <c r="S174" s="199"/>
      <c r="T174" s="199"/>
      <c r="U174" s="199"/>
      <c r="X174" s="199"/>
      <c r="Y174" s="199"/>
      <c r="Z174" s="199"/>
      <c r="AA174" s="199"/>
      <c r="AB174" s="202"/>
      <c r="AC174" s="199"/>
      <c r="AD174" s="199"/>
      <c r="AE174" s="199"/>
      <c r="AG174" s="274"/>
      <c r="AH174" s="274"/>
    </row>
    <row r="175" spans="1:34" s="201" customFormat="1" x14ac:dyDescent="0.2">
      <c r="A175" s="236"/>
      <c r="B175" s="236"/>
      <c r="D175" s="244"/>
      <c r="E175" s="244"/>
      <c r="F175" s="199"/>
      <c r="R175" s="199"/>
      <c r="S175" s="199"/>
      <c r="T175" s="199"/>
      <c r="U175" s="199"/>
      <c r="X175" s="199"/>
      <c r="Y175" s="199"/>
      <c r="Z175" s="199"/>
      <c r="AA175" s="199"/>
      <c r="AB175" s="202"/>
      <c r="AC175" s="199"/>
      <c r="AD175" s="199"/>
      <c r="AE175" s="199"/>
      <c r="AG175" s="274"/>
      <c r="AH175" s="274"/>
    </row>
    <row r="176" spans="1:34" s="201" customFormat="1" x14ac:dyDescent="0.2">
      <c r="A176" s="236"/>
      <c r="B176" s="236"/>
      <c r="D176" s="244"/>
      <c r="E176" s="244"/>
      <c r="F176" s="199"/>
      <c r="R176" s="199"/>
      <c r="S176" s="199"/>
      <c r="T176" s="199"/>
      <c r="U176" s="199"/>
      <c r="X176" s="199"/>
      <c r="Y176" s="199"/>
      <c r="Z176" s="199"/>
      <c r="AA176" s="199"/>
      <c r="AB176" s="202"/>
      <c r="AC176" s="199"/>
      <c r="AD176" s="199"/>
      <c r="AE176" s="199"/>
      <c r="AG176" s="274"/>
      <c r="AH176" s="274"/>
    </row>
    <row r="177" spans="1:34" s="201" customFormat="1" x14ac:dyDescent="0.2">
      <c r="A177" s="236"/>
      <c r="B177" s="236"/>
      <c r="D177" s="244"/>
      <c r="E177" s="244"/>
      <c r="F177" s="199"/>
      <c r="R177" s="199"/>
      <c r="S177" s="199"/>
      <c r="T177" s="199"/>
      <c r="U177" s="199"/>
      <c r="X177" s="199"/>
      <c r="Y177" s="199"/>
      <c r="Z177" s="199"/>
      <c r="AA177" s="199"/>
      <c r="AB177" s="202"/>
      <c r="AC177" s="199"/>
      <c r="AD177" s="199"/>
      <c r="AE177" s="199"/>
      <c r="AG177" s="274"/>
      <c r="AH177" s="274"/>
    </row>
    <row r="178" spans="1:34" s="201" customFormat="1" x14ac:dyDescent="0.2">
      <c r="A178" s="236"/>
      <c r="B178" s="236"/>
      <c r="D178" s="244"/>
      <c r="E178" s="244"/>
      <c r="F178" s="199"/>
      <c r="R178" s="199"/>
      <c r="S178" s="199"/>
      <c r="T178" s="199"/>
      <c r="U178" s="199"/>
      <c r="X178" s="199"/>
      <c r="Y178" s="199"/>
      <c r="Z178" s="199"/>
      <c r="AA178" s="199"/>
      <c r="AB178" s="202"/>
      <c r="AC178" s="199"/>
      <c r="AD178" s="199"/>
      <c r="AE178" s="199"/>
      <c r="AG178" s="274"/>
      <c r="AH178" s="274"/>
    </row>
    <row r="179" spans="1:34" s="201" customFormat="1" x14ac:dyDescent="0.2">
      <c r="A179" s="236"/>
      <c r="B179" s="236"/>
      <c r="D179" s="244"/>
      <c r="E179" s="244"/>
      <c r="F179" s="199"/>
      <c r="R179" s="199"/>
      <c r="S179" s="199"/>
      <c r="T179" s="199"/>
      <c r="U179" s="199"/>
      <c r="X179" s="199"/>
      <c r="Y179" s="199"/>
      <c r="Z179" s="199"/>
      <c r="AA179" s="199"/>
      <c r="AB179" s="202"/>
      <c r="AC179" s="199"/>
      <c r="AD179" s="199"/>
      <c r="AE179" s="199"/>
      <c r="AG179" s="274"/>
      <c r="AH179" s="274"/>
    </row>
  </sheetData>
  <sheetProtection formatColumns="0" formatRows="0" sort="0" autoFilter="0"/>
  <autoFilter ref="A3:AE18"/>
  <mergeCells count="18">
    <mergeCell ref="AG15:AH15"/>
    <mergeCell ref="AG16:AH16"/>
    <mergeCell ref="AG17:AH17"/>
    <mergeCell ref="AG14:AH14"/>
    <mergeCell ref="A1:AH1"/>
    <mergeCell ref="AG10:AH10"/>
    <mergeCell ref="AG11:AH11"/>
    <mergeCell ref="AG12:AH12"/>
    <mergeCell ref="AG13:AH13"/>
    <mergeCell ref="AG5:AH5"/>
    <mergeCell ref="AG6:AH6"/>
    <mergeCell ref="AG7:AH7"/>
    <mergeCell ref="AG8:AH8"/>
    <mergeCell ref="AG9:AH9"/>
    <mergeCell ref="X2:AB2"/>
    <mergeCell ref="AG2:AH2"/>
    <mergeCell ref="AG3:AH3"/>
    <mergeCell ref="AG4:AH4"/>
  </mergeCells>
  <conditionalFormatting sqref="S4:S18 U4:U18">
    <cfRule type="cellIs" dxfId="31" priority="34" stopIfTrue="1" operator="notEqual">
      <formula>0</formula>
    </cfRule>
    <cfRule type="cellIs" dxfId="30" priority="35" stopIfTrue="1" operator="equal">
      <formula>0</formula>
    </cfRule>
  </conditionalFormatting>
  <conditionalFormatting sqref="P4:P18">
    <cfRule type="cellIs" dxfId="29" priority="36" stopIfTrue="1" operator="notEqual">
      <formula>0</formula>
    </cfRule>
  </conditionalFormatting>
  <conditionalFormatting sqref="R4:R18">
    <cfRule type="cellIs" dxfId="28" priority="37" stopIfTrue="1" operator="notEqual">
      <formula>0</formula>
    </cfRule>
  </conditionalFormatting>
  <conditionalFormatting sqref="T4:T18">
    <cfRule type="cellIs" dxfId="27" priority="38" stopIfTrue="1" operator="greaterThan">
      <formula>0</formula>
    </cfRule>
  </conditionalFormatting>
  <conditionalFormatting sqref="K4:L18 N4:O18 Q4:Q18">
    <cfRule type="cellIs" dxfId="26" priority="39" stopIfTrue="1" operator="equal">
      <formula>0</formula>
    </cfRule>
    <cfRule type="cellIs" dxfId="25" priority="40" stopIfTrue="1" operator="greaterThan">
      <formula>0</formula>
    </cfRule>
  </conditionalFormatting>
  <conditionalFormatting sqref="D14:D17 F12:F17 M4:M18 D5:D8 C5:C7 F5:F7 A18:F18 A5:B17">
    <cfRule type="cellIs" dxfId="24" priority="41" stopIfTrue="1" operator="notEqual">
      <formula>0</formula>
    </cfRule>
  </conditionalFormatting>
  <conditionalFormatting sqref="G12:J18 G4:J5">
    <cfRule type="cellIs" dxfId="23" priority="42" stopIfTrue="1" operator="notEqual">
      <formula>0</formula>
    </cfRule>
  </conditionalFormatting>
  <conditionalFormatting sqref="A4:F4">
    <cfRule type="cellIs" dxfId="22" priority="31" stopIfTrue="1" operator="notEqual">
      <formula>0</formula>
    </cfRule>
  </conditionalFormatting>
  <conditionalFormatting sqref="G6:J6">
    <cfRule type="cellIs" dxfId="21" priority="24" stopIfTrue="1" operator="notEqual">
      <formula>0</formula>
    </cfRule>
  </conditionalFormatting>
  <conditionalFormatting sqref="E6:E7">
    <cfRule type="cellIs" dxfId="20" priority="25" stopIfTrue="1" operator="notEqual">
      <formula>0</formula>
    </cfRule>
  </conditionalFormatting>
  <conditionalFormatting sqref="G7:J8">
    <cfRule type="cellIs" dxfId="19" priority="23" stopIfTrue="1" operator="notEqual">
      <formula>0</formula>
    </cfRule>
  </conditionalFormatting>
  <conditionalFormatting sqref="C8">
    <cfRule type="cellIs" dxfId="18" priority="22" stopIfTrue="1" operator="notEqual">
      <formula>0</formula>
    </cfRule>
  </conditionalFormatting>
  <conditionalFormatting sqref="E8">
    <cfRule type="cellIs" dxfId="17" priority="21" stopIfTrue="1" operator="notEqual">
      <formula>0</formula>
    </cfRule>
  </conditionalFormatting>
  <conditionalFormatting sqref="F8">
    <cfRule type="cellIs" dxfId="16" priority="20" stopIfTrue="1" operator="notEqual">
      <formula>0</formula>
    </cfRule>
  </conditionalFormatting>
  <conditionalFormatting sqref="C9">
    <cfRule type="cellIs" dxfId="15" priority="19" stopIfTrue="1" operator="notEqual">
      <formula>0</formula>
    </cfRule>
  </conditionalFormatting>
  <conditionalFormatting sqref="D9">
    <cfRule type="cellIs" dxfId="14" priority="18" stopIfTrue="1" operator="notEqual">
      <formula>0</formula>
    </cfRule>
  </conditionalFormatting>
  <conditionalFormatting sqref="E9">
    <cfRule type="cellIs" dxfId="13" priority="17" stopIfTrue="1" operator="notEqual">
      <formula>0</formula>
    </cfRule>
  </conditionalFormatting>
  <conditionalFormatting sqref="F9">
    <cfRule type="cellIs" dxfId="12" priority="16" stopIfTrue="1" operator="notEqual">
      <formula>0</formula>
    </cfRule>
  </conditionalFormatting>
  <conditionalFormatting sqref="G9:J11">
    <cfRule type="cellIs" dxfId="11" priority="15" stopIfTrue="1" operator="notEqual">
      <formula>0</formula>
    </cfRule>
  </conditionalFormatting>
  <conditionalFormatting sqref="D10:D12">
    <cfRule type="cellIs" dxfId="10" priority="13" stopIfTrue="1" operator="notEqual">
      <formula>0</formula>
    </cfRule>
  </conditionalFormatting>
  <conditionalFormatting sqref="E10:E14">
    <cfRule type="cellIs" dxfId="9" priority="12" stopIfTrue="1" operator="notEqual">
      <formula>0</formula>
    </cfRule>
  </conditionalFormatting>
  <conditionalFormatting sqref="C10:C11">
    <cfRule type="cellIs" dxfId="8" priority="11" stopIfTrue="1" operator="notEqual">
      <formula>0</formula>
    </cfRule>
  </conditionalFormatting>
  <conditionalFormatting sqref="C12:C14">
    <cfRule type="cellIs" dxfId="7" priority="10" stopIfTrue="1" operator="notEqual">
      <formula>0</formula>
    </cfRule>
  </conditionalFormatting>
  <conditionalFormatting sqref="C15:C16">
    <cfRule type="cellIs" dxfId="6" priority="9" stopIfTrue="1" operator="notEqual">
      <formula>0</formula>
    </cfRule>
  </conditionalFormatting>
  <conditionalFormatting sqref="E15:E16">
    <cfRule type="cellIs" dxfId="5" priority="8" stopIfTrue="1" operator="notEqual">
      <formula>0</formula>
    </cfRule>
  </conditionalFormatting>
  <conditionalFormatting sqref="C17">
    <cfRule type="cellIs" dxfId="4" priority="7" stopIfTrue="1" operator="notEqual">
      <formula>0</formula>
    </cfRule>
  </conditionalFormatting>
  <conditionalFormatting sqref="E17">
    <cfRule type="cellIs" dxfId="3" priority="5" stopIfTrue="1" operator="notEqual">
      <formula>0</formula>
    </cfRule>
  </conditionalFormatting>
  <conditionalFormatting sqref="F10:F11">
    <cfRule type="cellIs" dxfId="2" priority="4" stopIfTrue="1" operator="notEqual">
      <formula>0</formula>
    </cfRule>
  </conditionalFormatting>
  <conditionalFormatting sqref="E5">
    <cfRule type="cellIs" dxfId="1" priority="3" stopIfTrue="1" operator="notEqual">
      <formula>0</formula>
    </cfRule>
  </conditionalFormatting>
  <conditionalFormatting sqref="D13">
    <cfRule type="cellIs" dxfId="0" priority="1" stopIfTrue="1" operator="notEqual">
      <formula>0</formula>
    </cfRule>
  </conditionalFormatting>
  <printOptions horizontalCentered="1"/>
  <pageMargins left="0.17" right="0.13" top="0.36" bottom="0.5" header="0.15" footer="0.21"/>
  <pageSetup paperSize="9" scale="34" fitToHeight="10" orientation="landscape" r:id="rId1"/>
  <headerFooter alignWithMargins="0">
    <oddHeader>&amp;L&amp;"Tahoma,Corsivo"Comune di Banchette&amp;CAll.1 Scheda degli obiettivi validati</oddHeader>
    <oddFooter>&amp;C&amp;P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Schema Generale</vt:lpstr>
      <vt:lpstr>Organizzazione</vt:lpstr>
      <vt:lpstr>Caratteristiche</vt:lpstr>
      <vt:lpstr>Economico Patrimoniale</vt:lpstr>
      <vt:lpstr>Missione programma processo</vt:lpstr>
      <vt:lpstr>OBIETTIVI</vt:lpstr>
      <vt:lpstr>Caratteristiche!Area_stampa</vt:lpstr>
      <vt:lpstr>'Economico Patrimoniale'!Area_stampa</vt:lpstr>
      <vt:lpstr>OBIETTIVI!Area_stampa</vt:lpstr>
      <vt:lpstr>Organizzazione!Area_stampa</vt:lpstr>
      <vt:lpstr>'Schema Generale'!Area_stampa</vt:lpstr>
      <vt:lpstr>OBIETTIVI!Titoli_stampa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Domenica</cp:lastModifiedBy>
  <cp:lastPrinted>2018-11-15T13:55:11Z</cp:lastPrinted>
  <dcterms:created xsi:type="dcterms:W3CDTF">2006-09-16T00:00:00Z</dcterms:created>
  <dcterms:modified xsi:type="dcterms:W3CDTF">2019-07-31T11:12:53Z</dcterms:modified>
</cp:coreProperties>
</file>